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объекты\поз.29  Болховский\СУБПОДРЯД\2. Отделка оси 1-2  , 3-й подъезд\"/>
    </mc:Choice>
  </mc:AlternateContent>
  <bookViews>
    <workbookView xWindow="0" yWindow="0" windowWidth="28800" windowHeight="120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sheetId="19" r:id="rId8"/>
    <sheet name="SourceOb.1" sheetId="6" state="hidden" r:id="rId9"/>
    <sheet name="Source" sheetId="1" state="hidden" r:id="rId10"/>
    <sheet name="SourceObSm" sheetId="2" state="hidden" r:id="rId11"/>
    <sheet name="SmtRes" sheetId="3" state="hidden" r:id="rId12"/>
    <sheet name="EtalonRes" sheetId="4"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7">ТЗ!$A$1:$G$419</definedName>
  </definedNames>
  <calcPr calcId="162913"/>
</workbook>
</file>

<file path=xl/calcChain.xml><?xml version="1.0" encoding="utf-8"?>
<calcChain xmlns="http://schemas.openxmlformats.org/spreadsheetml/2006/main">
  <c r="G255" i="19" l="1"/>
  <c r="G380" i="19" l="1"/>
  <c r="G375" i="19" l="1"/>
  <c r="BX370" i="19"/>
  <c r="BX350" i="19"/>
  <c r="BX348" i="19"/>
  <c r="BX345" i="19"/>
  <c r="BX342" i="19"/>
  <c r="BX339" i="19"/>
  <c r="BX329" i="19"/>
  <c r="G327" i="19" l="1"/>
  <c r="BX323" i="19"/>
  <c r="BX317" i="19"/>
  <c r="BX312" i="19"/>
  <c r="G310" i="19" l="1"/>
  <c r="BV303" i="19" l="1"/>
  <c r="G272" i="19" l="1"/>
  <c r="G249" i="19" l="1"/>
  <c r="G212" i="19" l="1"/>
  <c r="G205" i="19" l="1"/>
  <c r="E165" i="19"/>
  <c r="E164" i="19"/>
  <c r="G161" i="19" l="1"/>
  <c r="E148" i="19"/>
  <c r="E145" i="19"/>
  <c r="E144" i="19"/>
  <c r="E143" i="19"/>
  <c r="E130" i="19"/>
  <c r="E129" i="19"/>
  <c r="E128" i="19"/>
  <c r="E127" i="19"/>
  <c r="E126" i="19"/>
  <c r="E125" i="19"/>
  <c r="E124" i="19"/>
  <c r="E123" i="19"/>
  <c r="E114" i="19"/>
  <c r="E110" i="19"/>
  <c r="E106" i="19"/>
  <c r="E101" i="19"/>
  <c r="E96" i="19"/>
  <c r="E87" i="19"/>
  <c r="E83" i="19"/>
  <c r="E82" i="19"/>
  <c r="E81" i="19"/>
  <c r="E79" i="19"/>
  <c r="E76" i="19"/>
  <c r="E75" i="19"/>
  <c r="E74" i="19"/>
  <c r="G54" i="19" l="1"/>
  <c r="G302" i="19" l="1"/>
  <c r="G291" i="19" l="1"/>
  <c r="G269" i="19" l="1"/>
  <c r="E263" i="19"/>
  <c r="E262" i="19"/>
  <c r="E31" i="19" l="1"/>
  <c r="G32" i="19" l="1"/>
  <c r="G72" i="19" l="1"/>
  <c r="G19" i="19" l="1"/>
  <c r="BX23" i="19" l="1"/>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GN31" i="1"/>
  <c r="GM31" i="1"/>
  <c r="EA22" i="1"/>
  <c r="DN34" i="1"/>
  <c r="AI22" i="1"/>
  <c r="V34" i="1"/>
  <c r="AL34" i="1"/>
  <c r="AH22" i="1"/>
  <c r="U34" i="1"/>
  <c r="W22" i="1"/>
  <c r="F58" i="1"/>
  <c r="W64" i="1"/>
  <c r="AF22" i="1"/>
  <c r="S34" i="1"/>
  <c r="AO22" i="1"/>
  <c r="F38" i="1"/>
  <c r="AO64" i="1"/>
  <c r="F44" i="1" l="1"/>
  <c r="CI22" i="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 r="G381" i="19"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sharedStrings.xml><?xml version="1.0" encoding="utf-8"?>
<sst xmlns="http://schemas.openxmlformats.org/spreadsheetml/2006/main" count="2835" uniqueCount="846">
  <si>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</si>
  <si>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</si>
  <si>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</si>
  <si>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</si>
  <si>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</si>
  <si>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</si>
  <si>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</si>
  <si>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</si>
  <si>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</si>
  <si>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</si>
  <si>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</si>
  <si>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</si>
  <si>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</si>
  <si>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</si>
  <si>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</si>
  <si>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</si>
  <si>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</si>
  <si>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</si>
  <si>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</si>
  <si>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</si>
  <si>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</si>
  <si>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</si>
  <si>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</si>
  <si>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</si>
  <si>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</si>
  <si>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</si>
  <si>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</si>
  <si>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</si>
  <si>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</si>
  <si>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</si>
  <si>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</si>
  <si>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</si>
  <si>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</si>
  <si>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</si>
  <si>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</si>
  <si>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</si>
  <si>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</si>
  <si>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</si>
  <si>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</si>
  <si>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</si>
  <si>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</si>
  <si>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</si>
  <si>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</si>
  <si>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</si>
  <si>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</si>
  <si>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</si>
  <si>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</si>
  <si>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</si>
  <si>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</si>
  <si>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</si>
  <si>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</si>
  <si>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</si>
  <si>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</si>
  <si>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</si>
  <si>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</si>
  <si>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</si>
  <si>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</si>
  <si>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</si>
  <si>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</si>
  <si>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</si>
  <si>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</si>
  <si>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</si>
  <si>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</si>
  <si>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</si>
  <si>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</si>
  <si>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</si>
  <si>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</si>
  <si>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</si>
  <si>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</si>
  <si>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</si>
  <si>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</si>
  <si>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</si>
  <si>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</si>
  <si>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</si>
  <si>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</si>
  <si>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</si>
  <si>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</si>
  <si>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</si>
  <si>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</si>
  <si>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</si>
  <si>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</si>
  <si>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</si>
  <si>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</si>
  <si>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</si>
  <si>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</si>
  <si>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</si>
  <si>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</si>
  <si>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</si>
  <si>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</si>
  <si>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</si>
  <si>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</si>
  <si>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</si>
  <si>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</si>
  <si>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</si>
  <si>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</si>
  <si>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</si>
  <si>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</si>
  <si>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</si>
  <si>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</si>
  <si>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</si>
  <si>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</si>
  <si>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</si>
  <si>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</si>
  <si>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</si>
  <si>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</si>
  <si>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</si>
  <si>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</si>
  <si>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</si>
  <si>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</si>
  <si>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</si>
  <si>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</si>
  <si>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</si>
  <si>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</si>
  <si>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</si>
  <si>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</si>
  <si>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</si>
  <si>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</si>
  <si>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</si>
  <si>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</si>
  <si>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</si>
  <si>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</si>
  <si>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</si>
  <si>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</si>
  <si>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</si>
  <si>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</si>
  <si>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</si>
  <si>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</si>
  <si>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</si>
  <si>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</si>
  <si>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</si>
  <si>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</si>
  <si>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</si>
  <si>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</si>
  <si>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</si>
  <si>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</si>
  <si>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</si>
  <si>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</si>
  <si>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</si>
  <si>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</si>
  <si>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</si>
  <si>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</si>
  <si>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</si>
  <si>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</si>
  <si>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</si>
  <si>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</si>
  <si>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</si>
  <si>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</si>
  <si>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</si>
  <si>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</si>
  <si>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</si>
  <si>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</si>
  <si>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</si>
  <si>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</si>
  <si>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</si>
  <si>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</si>
  <si>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</si>
  <si>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</si>
  <si>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</si>
  <si>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</si>
  <si>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</si>
  <si>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</si>
  <si>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</si>
  <si>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</si>
  <si>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</si>
  <si>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</si>
  <si>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</si>
  <si>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</si>
  <si>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</si>
  <si>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</si>
  <si>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</si>
  <si>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</si>
  <si>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</si>
  <si>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</si>
  <si>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</si>
  <si>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</si>
  <si>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</si>
  <si>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</si>
  <si>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</si>
  <si>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</si>
  <si>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</si>
  <si>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</si>
  <si>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</si>
  <si>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</si>
  <si>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</si>
  <si>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</si>
  <si>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</si>
  <si>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</si>
  <si>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</si>
  <si>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</si>
  <si>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</si>
  <si>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</si>
  <si>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</si>
  <si>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</si>
  <si>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</si>
  <si>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</si>
  <si>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</si>
  <si>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</si>
  <si>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</si>
  <si>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</si>
  <si>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</si>
  <si>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</si>
  <si>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</si>
  <si>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</si>
  <si>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</si>
  <si>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</si>
  <si>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</si>
  <si>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</si>
  <si>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</si>
  <si>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</si>
  <si>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</si>
  <si>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</si>
  <si>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</si>
  <si>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</si>
  <si>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</si>
  <si>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</si>
  <si>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</si>
  <si>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</si>
  <si>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</si>
  <si>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</si>
  <si>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</si>
  <si>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</si>
  <si>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</si>
  <si>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</si>
  <si>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</si>
  <si>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</si>
  <si>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</si>
  <si>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</si>
  <si>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</si>
  <si>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</si>
  <si>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</si>
  <si>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</si>
  <si>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</si>
  <si>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</si>
  <si>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</si>
  <si>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</si>
  <si>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</si>
  <si>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</si>
  <si>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</si>
  <si>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</si>
  <si>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</si>
  <si>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</si>
  <si>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</si>
  <si>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</si>
  <si>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</si>
  <si>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</si>
  <si>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</si>
  <si>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</si>
  <si>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</si>
  <si>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</si>
  <si>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</si>
  <si>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</si>
  <si>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</si>
  <si>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</si>
  <si>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</si>
  <si>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</si>
  <si>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</si>
  <si>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</si>
  <si>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</si>
  <si>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</si>
  <si>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</si>
  <si>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</si>
  <si>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</si>
  <si>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</si>
  <si>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</si>
  <si>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</si>
  <si>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</si>
  <si>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</si>
  <si>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</si>
  <si>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</si>
  <si>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</si>
  <si>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</si>
  <si>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</si>
  <si>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</si>
  <si>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</si>
  <si>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</si>
  <si>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</si>
  <si>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</si>
  <si>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</si>
  <si>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</si>
  <si>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</si>
  <si>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</si>
  <si>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</si>
  <si>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</si>
  <si>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</si>
  <si>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</si>
  <si>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</si>
  <si>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</si>
  <si>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</si>
  <si>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</si>
  <si>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</si>
  <si>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</si>
  <si>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</si>
  <si>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</si>
  <si>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</si>
  <si>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</si>
  <si>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</si>
  <si>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</si>
  <si>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</si>
  <si>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</si>
  <si>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</si>
  <si>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</si>
  <si>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</si>
  <si>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</si>
  <si>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</si>
  <si>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</si>
  <si>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</si>
  <si>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</si>
  <si>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</si>
  <si>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</si>
  <si>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</si>
  <si>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</si>
  <si>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</si>
  <si>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</si>
  <si>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</si>
  <si>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</si>
  <si>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</si>
  <si>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</si>
  <si>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</si>
  <si>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</si>
  <si>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</si>
  <si>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</si>
  <si>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</si>
  <si>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</si>
  <si>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</si>
  <si>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</si>
  <si>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</si>
  <si>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</si>
  <si>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</si>
  <si>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</si>
  <si>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</si>
  <si>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</si>
  <si>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</si>
  <si>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</si>
  <si>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</si>
  <si>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</si>
  <si>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</si>
  <si>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</si>
  <si>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</si>
  <si>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</si>
  <si>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</si>
  <si>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</si>
  <si>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</si>
  <si>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</si>
  <si>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</si>
  <si>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</si>
  <si>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</si>
  <si>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</si>
  <si>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</si>
  <si>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</si>
  <si>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</si>
  <si>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</si>
  <si>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</si>
  <si>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</si>
  <si>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</si>
  <si>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</si>
  <si>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</si>
  <si>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</si>
  <si>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</si>
  <si>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</si>
  <si>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</si>
  <si>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</si>
  <si>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</si>
  <si>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</si>
  <si>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</si>
  <si>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</si>
  <si>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</si>
  <si>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</si>
  <si>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</si>
  <si>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</si>
  <si>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</si>
  <si>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</si>
  <si>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</si>
  <si>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</si>
  <si>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</si>
  <si>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</si>
  <si>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</si>
  <si>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</si>
  <si>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</si>
  <si>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</si>
  <si>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</si>
  <si>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</si>
  <si>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</si>
  <si>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</si>
  <si>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</si>
  <si>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</si>
  <si>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</si>
  <si>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</si>
  <si>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</si>
  <si>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</si>
  <si>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</si>
  <si>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</si>
  <si>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</si>
  <si>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</si>
  <si>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</si>
  <si>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</si>
  <si>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</si>
  <si>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</si>
  <si>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</si>
  <si>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</si>
  <si>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</si>
  <si>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</si>
  <si>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</si>
  <si>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</si>
  <si>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</si>
  <si>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</si>
  <si>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</si>
  <si>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</si>
  <si>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</si>
  <si>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</si>
  <si>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</si>
  <si>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</si>
  <si>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</si>
  <si>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</si>
  <si>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</si>
  <si>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</si>
  <si>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Виды работ:</t>
  </si>
  <si>
    <t>ШТ</t>
  </si>
  <si>
    <t>Посулихин А.А.</t>
  </si>
  <si>
    <t xml:space="preserve"> 5.12.1.5 Система отопления здания</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</si>
  <si>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</si>
  <si>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</si>
  <si>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</si>
  <si>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максимальная цена работы</t>
  </si>
  <si>
    <t xml:space="preserve"> Лоджии</t>
  </si>
  <si>
    <t xml:space="preserve"> экраны ограждения лоджий</t>
  </si>
  <si>
    <t>Металлические ограждения лоджий</t>
  </si>
  <si>
    <t xml:space="preserve"> Лестница</t>
  </si>
  <si>
    <t>Кухонные зашивки</t>
  </si>
  <si>
    <t>Зашивки ДЗ-1,ДЗ-1*,ДЗ-2,ДЗ-3</t>
  </si>
  <si>
    <t>Зашивка техниши</t>
  </si>
  <si>
    <t>Двери-деревянные</t>
  </si>
  <si>
    <t xml:space="preserve"> 1 этаж (общие комнаты, гостиные, кухни, спальни, коридоры, прихожие )</t>
  </si>
  <si>
    <t xml:space="preserve"> 1 этаж ( ванные. туалетные )</t>
  </si>
  <si>
    <t xml:space="preserve"> Поэтажный коридор 1-го этажа</t>
  </si>
  <si>
    <t xml:space="preserve"> Лестничная площадка (1-й этаж)</t>
  </si>
  <si>
    <t xml:space="preserve"> Типовой этаж (кухни, общие комнаты, гостинные спальни. коридоры. прихожие. кладовые, встроенные шкафы )</t>
  </si>
  <si>
    <t xml:space="preserve"> Типовой этаж ( ванные. туалетные )</t>
  </si>
  <si>
    <t xml:space="preserve"> Малярные работы</t>
  </si>
  <si>
    <t>Армирование стеклотканной сеткой в местах сопряжения разнородных материалов</t>
  </si>
  <si>
    <t xml:space="preserve"> Облицовочные работы</t>
  </si>
  <si>
    <t xml:space="preserve"> Навигационные элементы</t>
  </si>
  <si>
    <t>Устройство уголков</t>
  </si>
  <si>
    <t xml:space="preserve"> Обойные работы</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</si>
  <si>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</si>
  <si>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</si>
  <si>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</si>
  <si>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</si>
  <si>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</si>
  <si>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</si>
  <si>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</si>
  <si>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</si>
  <si>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</si>
  <si>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</si>
  <si>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</si>
  <si>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</si>
  <si>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</si>
  <si>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</si>
  <si>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</si>
  <si>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</si>
  <si>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</si>
  <si>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</si>
  <si>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</si>
  <si>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</si>
  <si>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</si>
  <si>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</si>
  <si>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</si>
  <si>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</si>
  <si>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</si>
  <si>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</si>
  <si>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</si>
  <si>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</si>
  <si>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</si>
  <si>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</si>
  <si>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 xml:space="preserve"> Выше отм. 0.000</t>
  </si>
  <si>
    <t xml:space="preserve"> 5.7.3.3.3 Устройство перегородок из листовых материалов на каркасе</t>
  </si>
  <si>
    <t xml:space="preserve"> Штукатурные работы</t>
  </si>
  <si>
    <t>Ответственный:   Митракова Н.К.</t>
  </si>
  <si>
    <t>Деталь "Б"</t>
  </si>
  <si>
    <t>Накладные ступени и подступенки</t>
  </si>
  <si>
    <t>Внутренняя отделка</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</si>
  <si>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</si>
  <si>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</si>
  <si>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</si>
  <si>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 xml:space="preserve"> 5.3.1.3.5  Монтаж конструкций здания выше 0.000</t>
  </si>
  <si>
    <t>Отделка квартир и МОП, секция а (оси 1-2), подъезд 3</t>
  </si>
  <si>
    <t>Котельный зал</t>
  </si>
  <si>
    <t>Котельная</t>
  </si>
  <si>
    <t xml:space="preserve">  Вход №3</t>
  </si>
  <si>
    <t>Комплекс из 3-х многоквартирных домов по ул. Садовая 2, расположенных в д.Жилина Орловского муниципального округа. 3 этап строительства - многоквартирный дом корпус 3 (поз.29)</t>
  </si>
  <si>
    <t xml:space="preserve"> 5.8.2.6  Монтаж дверей в МОП, входных в квартиры и межкомнатных</t>
  </si>
  <si>
    <t>в10-01-039-15</t>
  </si>
  <si>
    <t>Установка входных дверных блоков в квартиру ДУ 21-10 (поз.5,5*)</t>
  </si>
  <si>
    <t>Установка входных дверных блоков в квартиру ДУ 21-10 (поз.6,6*)</t>
  </si>
  <si>
    <t>в10-01-039-10</t>
  </si>
  <si>
    <t>Установка дверных блоков ДГ 21-7 шириной коробки до 100 мм</t>
  </si>
  <si>
    <t>Установка дверных блоков ДГ 21-7 шириной коробки до 100 мм  (котельная)</t>
  </si>
  <si>
    <t>в10-01-039-13</t>
  </si>
  <si>
    <t>Установка дверных блоков ДГ 21-9 шириной коробки 120 мм</t>
  </si>
  <si>
    <t>в10-01-039-14</t>
  </si>
  <si>
    <t>Установка дверных блоков ДГ 21-9 шириной коробки 160 мм</t>
  </si>
  <si>
    <t>в10-01-039-11</t>
  </si>
  <si>
    <t>Установка дверных блоков ДГ 21-9 шириной коробки 60 мм</t>
  </si>
  <si>
    <t>в10-01-047-3</t>
  </si>
  <si>
    <t>Установка дверных приборов: замки врезные с ручкой (входные)</t>
  </si>
  <si>
    <t>100 ШТ</t>
  </si>
  <si>
    <t>Установка дверных приборов ручки-защелки</t>
  </si>
  <si>
    <t>Двери ПВХ</t>
  </si>
  <si>
    <t>10-01-047-2</t>
  </si>
  <si>
    <t>Установка блоков из ПВХ в наружных и внутренних дверных проемах в каменных стенах площадью проема более 3 м2</t>
  </si>
  <si>
    <t>100 М2 ПРОЕМОВ</t>
  </si>
  <si>
    <t>09-04-012-2</t>
  </si>
  <si>
    <t>Установка дверного доводчика к металлическим дверям</t>
  </si>
  <si>
    <t>1  ШТ.</t>
  </si>
  <si>
    <t xml:space="preserve"> Перекрытия</t>
  </si>
  <si>
    <t>07-01-059-1</t>
  </si>
  <si>
    <r>
      <t>Замоноличивание узлов соединения бетоном</t>
    </r>
    <r>
      <rPr>
        <sz val="8"/>
        <color rgb="FF0000FF"/>
        <rFont val="Arial"/>
        <family val="2"/>
        <charset val="204"/>
      </rPr>
      <t xml:space="preserve">  (Поправка: "Орелстрой" прил.3, т.1,п.02) </t>
    </r>
  </si>
  <si>
    <t>100 М3 БЕТОНА В ДЕЛЕ</t>
  </si>
  <si>
    <t>13-03-004-26</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</si>
  <si>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плит)</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</si>
  <si>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экранов)</t>
  </si>
  <si>
    <t>Окраска металлических огрунтованных поверхностей эмалью ПФ-115</t>
  </si>
  <si>
    <t>07-05-016-3</t>
  </si>
  <si>
    <t>Устройство металлических ограждений с поручнями из поливинилхлорида</t>
  </si>
  <si>
    <t>100 м ограждения</t>
  </si>
  <si>
    <t xml:space="preserve"> 5.4.2.5 Монтаж окон </t>
  </si>
  <si>
    <t>07-05-039-8</t>
  </si>
  <si>
    <r>
      <t>Устройство герметизации коробок окон и балконных дверей мастикой вулканизирующейся тиоколовой ( герметиком силиконовым подоконник)</t>
    </r>
    <r>
      <rPr>
        <sz val="8"/>
        <color rgb="FF0000FF"/>
        <rFont val="Arial"/>
        <family val="2"/>
        <charset val="204"/>
      </rPr>
      <t xml:space="preserve">  (Поправка: "Орелстрой" прил.3, т.1,п.03) </t>
    </r>
  </si>
  <si>
    <t>100 м шва</t>
  </si>
  <si>
    <t>10-01-035-2</t>
  </si>
  <si>
    <t>Установка подоконных досок из ПВХ в панельных стенах</t>
  </si>
  <si>
    <t>100 п. м</t>
  </si>
  <si>
    <t>15-02-015-5</t>
  </si>
  <si>
    <t>Штукатурка поверхностей внутри здания известковым раствором улучшенная по камню и бетону стен</t>
  </si>
  <si>
    <t>100 м2 оштукатуриваемой поверхности</t>
  </si>
  <si>
    <t>26-01-036-1</t>
  </si>
  <si>
    <r>
      <t>Изоляция изделиями из волокнистых и зернистых материалов с креплением на клее и дюбелями холодных поверхностей наружных стен</t>
    </r>
    <r>
      <rPr>
        <sz val="8"/>
        <color rgb="FF0000FF"/>
        <rFont val="Arial"/>
        <family val="2"/>
        <charset val="204"/>
      </rPr>
      <t xml:space="preserve">  (Поправка: "Орелстрой" прил.3, т.1,п.18) </t>
    </r>
  </si>
  <si>
    <t>100 м2 поверхности</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</si>
  <si>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</si>
  <si>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</si>
  <si>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</si>
  <si>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10-01-036-1</t>
  </si>
  <si>
    <t>Установка уголков ПВХ на клее (Установка F-профиля)</t>
  </si>
  <si>
    <t>Установка уголков ПВХ на клее (Установка стартового профиля)</t>
  </si>
  <si>
    <t>Установка уголков ПВХ на клее (Установка нащельника ПВХ (снаружи))</t>
  </si>
  <si>
    <t>12-01-010-1</t>
  </si>
  <si>
    <r>
      <t>Устройство мелких покрытий (брандмауэры, парапеты, свесы и т.п.) из листовой оцинкованной стали (отлив)</t>
    </r>
    <r>
      <rPr>
        <sz val="8"/>
        <color rgb="FF0000FF"/>
        <rFont val="Arial"/>
        <family val="2"/>
        <charset val="204"/>
      </rPr>
      <t xml:space="preserve">  (Поправка: "Орелстрой" прил.3, т.1,п.15) </t>
    </r>
  </si>
  <si>
    <t>100 м2 покрытия</t>
  </si>
  <si>
    <t>12-01-015-3</t>
  </si>
  <si>
    <t>Устройство пароизоляции прокладочной в один слой (Устройство шумогасящей прокладки под отлив)</t>
  </si>
  <si>
    <t>100 м2 изолируемой поверхности</t>
  </si>
  <si>
    <r>
      <t>Устройство герметизации коробок окон и балконных дверей мастикой вулканизирующейся тиоколовой (промазка герметиком по отливу)</t>
    </r>
    <r>
      <rPr>
        <sz val="8"/>
        <color rgb="FF0000FF"/>
        <rFont val="Arial"/>
        <family val="2"/>
        <charset val="204"/>
      </rPr>
      <t xml:space="preserve">  (Поправка: "Орелстрой" прил.3, т.1,п.03) </t>
    </r>
  </si>
  <si>
    <t xml:space="preserve"> 5.5.3.1.3 Отделка уличной части входных групп </t>
  </si>
  <si>
    <t>и11-01-047-1</t>
  </si>
  <si>
    <t>Устройство покрытий пола из керамического гранита на плиточном клее</t>
  </si>
  <si>
    <t>100 м2</t>
  </si>
  <si>
    <t>27-07-005-4</t>
  </si>
  <si>
    <t>Резка тротуарной плитки толщиной 70 мм на отрезном станке</t>
  </si>
  <si>
    <t>1 м реза</t>
  </si>
  <si>
    <t>27-07-005-6</t>
  </si>
  <si>
    <t>Добавлять (уменьшать) на каждые 10 мм к расценке 27-07-005-04</t>
  </si>
  <si>
    <t>Деталь "А"</t>
  </si>
  <si>
    <t>11-01-011-1</t>
  </si>
  <si>
    <t>Устройство стяжек цементных толщиной 20 мм</t>
  </si>
  <si>
    <t>100 м2 стяжки</t>
  </si>
  <si>
    <t>11-01-011-2</t>
  </si>
  <si>
    <t>Устройство стяжек на каждые 5 мм изменения толщины стяжки добавлять или исключать к расценке 11-01-011-01</t>
  </si>
  <si>
    <t>11-01-027-5</t>
  </si>
  <si>
    <t>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t>
  </si>
  <si>
    <t>07-05-015-1</t>
  </si>
  <si>
    <t>Устройство лестниц по готовому основанию из отдельных ступеней гладких (Накладная ступень "Три прорези-шагрень")</t>
  </si>
  <si>
    <t>100 М СТУПЕНЕЙ</t>
  </si>
  <si>
    <t>15-01-045-1</t>
  </si>
  <si>
    <t>Облицовка ступеней керамогранитными плитками толщиной до 15 мм (Подступенок для накладных проступей 1500х150х20)</t>
  </si>
  <si>
    <t>100 М2 ПОВЕРХНОСТИ ОБЛИЦОВКИ</t>
  </si>
  <si>
    <t>15-04-006-3</t>
  </si>
  <si>
    <t>Покрытие поверхностей грунтовкой глубокого проникновения за 1 раз стен</t>
  </si>
  <si>
    <t>и15-04-050-2</t>
  </si>
  <si>
    <t>Шпатлевка поверхностей стен за два раза внутри помещений готовой шпатлевкой по штукатурке и сборным конструкциям</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</si>
  <si>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</si>
  <si>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t>
  </si>
  <si>
    <t>и15-04-021-3</t>
  </si>
  <si>
    <t>Окраска подготовленных под окраску стен акриловыми красками внутри помещения за 2 раза по штукатурке и сборным конструкциям (в отделке см.альбом моп)</t>
  </si>
  <si>
    <t xml:space="preserve"> 5.5.3.2.3 Отделка уличной части входных групп </t>
  </si>
  <si>
    <t>Деталь "Г"</t>
  </si>
  <si>
    <t xml:space="preserve">  Вход №5</t>
  </si>
  <si>
    <t>Деталь "В" Накладные ступени и подступеки</t>
  </si>
  <si>
    <t>Облицовка ступеней керамогранитными плитками толщиной до 15 мм (Подступенок для накладных проступей 3020х150х20)</t>
  </si>
  <si>
    <t>10-05-010-2</t>
  </si>
  <si>
    <t>Облицовка стен по системе «КНАУФ» по одинарному металлическому каркасу из ПН и ПС профилей гипсокартонными листами в два слоя (С 626) с дверным проемом</t>
  </si>
  <si>
    <t>100 м2 стен (за вычетом проемов)</t>
  </si>
  <si>
    <t>09-03-050-1</t>
  </si>
  <si>
    <t>Монтаж профилей</t>
  </si>
  <si>
    <t>100 М ПЛИНТУСА</t>
  </si>
  <si>
    <t>10-01-039-5</t>
  </si>
  <si>
    <t>Установка люков</t>
  </si>
  <si>
    <t>10-01-010-1</t>
  </si>
  <si>
    <t>Установка элементов каркаса из брусьев (зашивки ДЗ-1,ДЗ-1*,ДЗ-2,ДЗ-3)</t>
  </si>
  <si>
    <t>1 м3 древесины в конструкции</t>
  </si>
  <si>
    <t>15-02-024-4</t>
  </si>
  <si>
    <t>Облицовка листами ГКЛВ</t>
  </si>
  <si>
    <t>100 М2 ОТДЕЛЫВАЕМОЙ ПОВЕРХНОСТИ</t>
  </si>
  <si>
    <t>10-06-039-2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</si>
  <si>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t>
  </si>
  <si>
    <t>Установка люков в перекрытиях, площадь проема до 2 м2</t>
  </si>
  <si>
    <t>Зашивка тамбура 3,4, колясочной</t>
  </si>
  <si>
    <t>26-01-039-1</t>
  </si>
  <si>
    <t>Изоляция покрытий и перекрытий изделиями из волокнистых и зернистых материалов насухо (тамбур 3,4,колясочная, лоджия)</t>
  </si>
  <si>
    <t>1 м3 изоляции</t>
  </si>
  <si>
    <t>10-06-040-2</t>
  </si>
  <si>
    <t>Устройство подвесных потолков из гипсоволокнистых листов (ГВЛ) по системе «КНАУФ» одноуровневых (П 213) (тамбур 3,4, колясочная, лоджия)</t>
  </si>
  <si>
    <t>100 м2 потолка</t>
  </si>
  <si>
    <t>Облицовка стен по системе «КНАУФ» по одинарному металлическому каркасу из ПН и ПС профилей гипсоволокнистыми листами в два слоя (С 666) (тамбур 3,4, колясочная, лоджия)</t>
  </si>
  <si>
    <t>26-01-036-2</t>
  </si>
  <si>
    <t>Изоляция изделиями из волокнистых и зернистых материалов с креплением на клее и дюбелями холодных поверхностей внутренних стен и перегородок</t>
  </si>
  <si>
    <t>10-05-009-2</t>
  </si>
  <si>
    <t>Облицовка стен по системе «КНАУФ» по одинарному металлическому каркасу из ПН и ПС профилей гипсокартонными листами в один слой (С 625) с дверным проемом (зашивка в тамбуре 3)</t>
  </si>
  <si>
    <t>Звукоизоляция стены по оси 6с</t>
  </si>
  <si>
    <t>10-06-038-2</t>
  </si>
  <si>
    <t>Облицовка стен по системе «КНАУФ» по одинарному металлическому каркасу из ПН и ПС профилей гипсоволокнистыми листами в один слой (С 665) с дверным проемом</t>
  </si>
  <si>
    <t xml:space="preserve"> 5.9.1.3.3 Устройство полов, полы котельной </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</si>
  <si>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</si>
  <si>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</si>
  <si>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</si>
  <si>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</si>
  <si>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Устройство плинтусов из плиток керамических (МОП)</t>
  </si>
  <si>
    <t>11-01-049-1</t>
  </si>
  <si>
    <r>
      <t>Укладка металлического накладного профиля (пороги)</t>
    </r>
    <r>
      <rPr>
        <sz val="8"/>
        <color rgb="FF0000FF"/>
        <rFont val="Arial"/>
        <family val="2"/>
        <charset val="204"/>
      </rPr>
      <t xml:space="preserve">  (Поправка: "Орелстрой" прил.3, т.1,п.09) </t>
    </r>
  </si>
  <si>
    <t>100 м профиля</t>
  </si>
  <si>
    <t>Полы ниже 0,00</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</si>
  <si>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</si>
  <si>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</si>
  <si>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в15-02-019-14</t>
  </si>
  <si>
    <t>Огрунтовка бетонных поверхностей пола</t>
  </si>
  <si>
    <t>в11-01-036-5</t>
  </si>
  <si>
    <t>Подготовка поверхности пола для укладки линолиума в жилых домах КПД</t>
  </si>
  <si>
    <t>11-01-048-3</t>
  </si>
  <si>
    <t>Устройство сборных оснований из малоформатных ГВЛ на пенополистирольных плитах толщиной слоя до 50 мм</t>
  </si>
  <si>
    <t>11-01-050-1</t>
  </si>
  <si>
    <t>Устройство пароизоляции из полиэтиленовой пленки в один слой насухо</t>
  </si>
  <si>
    <t>11-01-036-1</t>
  </si>
  <si>
    <t>Устройство покрытий из линолеума на клее «Бустилат»</t>
  </si>
  <si>
    <t>11-01-011-5</t>
  </si>
  <si>
    <t>Устройство стяжек легкобетонных толщиной 20 мм (60 мм)</t>
  </si>
  <si>
    <t>11-01-011-6</t>
  </si>
  <si>
    <t>Устройство стяжек на каждые 5 мм изменения толщины стяжки добавлять или исключать к расценке 11-01-011-05</t>
  </si>
  <si>
    <t>и13-03-006-1</t>
  </si>
  <si>
    <t>Устройство гидроизоляции поверхностей герметезирующей цементной смесью "ГЛИМС-Водоstop" пола, толщиной слоя 3 мм</t>
  </si>
  <si>
    <t xml:space="preserve"> Тамбуры 3,4 входа в подъезд, колясочная</t>
  </si>
  <si>
    <t>Устройство стяжек цементных толщиной 20 мм (48 мм)</t>
  </si>
  <si>
    <t>Устройство стяжек на каждые 5 мм изменения толщины стяжки добавлять или исключать к расценке 11-01-011-01, к=5,6</t>
  </si>
  <si>
    <t>.Лестничная площадка на отм 0,000, Лифтовый холл 1-го этажа</t>
  </si>
  <si>
    <t>Устройство стяжек цементных толщиной 20 мм (38 мм)</t>
  </si>
  <si>
    <t>Устройство стяжек на каждые 5 мм изменения толщины стяжки добавлять или исключать к расценке 11-01-011-01, к=3,6</t>
  </si>
  <si>
    <t>Лоджия в колясочной на лтм. +0,42</t>
  </si>
  <si>
    <t>26-01-041-5</t>
  </si>
  <si>
    <t>Изоляция изделиями из пенопласта насухо холодных поверхностей покрытий и перекрытий</t>
  </si>
  <si>
    <t>Устройство стяжек цементных толщиной 20 мм (40 мм)</t>
  </si>
  <si>
    <t>Устройство стяжек на каждые 5 мм изменения толщины стяжки добавлять или исключать к расценке 11-01-011-01, к=4</t>
  </si>
  <si>
    <t>Лапомойки</t>
  </si>
  <si>
    <t>07-05-039-18</t>
  </si>
  <si>
    <t>Прокладка гидроизоляционной ленты</t>
  </si>
  <si>
    <t>11-01-011-8</t>
  </si>
  <si>
    <t>Устройство стяжек из выравнивающей смеси , толщиной 5 мм</t>
  </si>
  <si>
    <t>11-01-011-10</t>
  </si>
  <si>
    <t>Устройство стяжек на каждый последующий слой толщиной 1 мм добавлять к расценке 11-01-011-08, к=19</t>
  </si>
  <si>
    <t>08-01-003-1</t>
  </si>
  <si>
    <t>Гидроизоляция горизонтальная цементная с жидким стеклом</t>
  </si>
  <si>
    <t>11-01-002-3</t>
  </si>
  <si>
    <t>Устройство подстилающих слоев гравийных</t>
  </si>
  <si>
    <t>1 м3 подстилающего слоя</t>
  </si>
  <si>
    <t>Устройство стяжек из выравнивающей смеси , толщиной 5 мм (50 мм)</t>
  </si>
  <si>
    <t>Устройство стяжек на каждый последующий слой толщиной 1 мм добавлять к расценке 11-01-011-08, к=45</t>
  </si>
  <si>
    <t>11-01-004-9</t>
  </si>
  <si>
    <t>Устройство гидроизоляции обмазочной в один слой праймером</t>
  </si>
  <si>
    <t>Устройство стяжек на каждый последующий слой толщиной 1 мм добавлять к расценке 11-01-011-08, к=15</t>
  </si>
  <si>
    <t>Устройство стяжек из выравнивающей смеси , толщиной 5 мм (100 мм)</t>
  </si>
  <si>
    <t>Устройство стяжек на каждый последующий слой толщиной 1 мм добавлять к расценке 11-01-011-08, к=95</t>
  </si>
  <si>
    <t>Устройство стяжек из выравнивающей смеси , толщиной 5 мм (102-104 мм)</t>
  </si>
  <si>
    <t>Устройство стяжек на каждый последующий слой толщиной 1 мм добавлять к расценке 11-01-011-08, к=98</t>
  </si>
  <si>
    <t>Подготовка поверхности пола для укладки ленолиума в жилых домах КПД</t>
  </si>
  <si>
    <t xml:space="preserve"> Межквартирный коридор. Лифтовый холл типового этажа. Колясочная</t>
  </si>
  <si>
    <t>Санузел</t>
  </si>
  <si>
    <t>Котельнаый зал (для создания уклона)</t>
  </si>
  <si>
    <t>Устройство плинтусов из плиток керамических</t>
  </si>
  <si>
    <t>Котельнаый зал (в лотке)</t>
  </si>
  <si>
    <t xml:space="preserve"> 5.9.2.5  Отделка МОП общестроительные работы</t>
  </si>
  <si>
    <t>Штукатурныеи малярные   работы</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</si>
  <si>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</si>
  <si>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</si>
  <si>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</si>
  <si>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</si>
  <si>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Установка уголков</t>
  </si>
  <si>
    <t>15-02-019-5</t>
  </si>
  <si>
    <t>Сплошное выравнивание внутренних поверхностей (однослойное оштукатуривание)из сухих растворных смесей толщиной до 10 мм оконных и дверных откосов плоских</t>
  </si>
  <si>
    <t>15-04-006-1</t>
  </si>
  <si>
    <t>Покрытие поверхностей грунтовкой глубокого проникновения за 1 раз потолков</t>
  </si>
  <si>
    <t>Покрытие поверхностей грунтовкой глубокого проникновения за 1 раз стен (откосы)</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</si>
  <si>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</si>
  <si>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</si>
  <si>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</si>
  <si>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</si>
  <si>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Шпатлевка поверхностей потолков за один раз внутри помещений финишной шпатлевкой (по гипсокартону)</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</si>
  <si>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</si>
  <si>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</si>
  <si>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</si>
  <si>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</si>
  <si>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</si>
  <si>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</si>
  <si>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финишной шпатлевкой (пожарные шкафы+зашивки тамбуров)</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</si>
  <si>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</si>
  <si>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</si>
  <si>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</si>
  <si>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Огрунтовка бетонных и оштукатуренных поверхностей перед окраской акриловыми красками вододисперсионной акриловой грунтовкой (первый слой) стен</t>
  </si>
  <si>
    <t>и15-04-021-4</t>
  </si>
  <si>
    <t>Окраска подготовленных под окраску потолков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</si>
  <si>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</si>
  <si>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</si>
  <si>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</si>
  <si>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</si>
  <si>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Окраска металлических огрунтованных поверхностей</t>
  </si>
  <si>
    <t>26-01-054-3</t>
  </si>
  <si>
    <t>Оклеивание поверхности изоляции тканями стеклянными, хлопчатобумажными на клее ПВА</t>
  </si>
  <si>
    <t>100 м2 поверхности покрытия изоляции</t>
  </si>
  <si>
    <t>10-01-089-1</t>
  </si>
  <si>
    <t>Антисептирование водными растворами стен</t>
  </si>
  <si>
    <t>100 м2 стен и перегородок (за вычетом проемов), покрытий</t>
  </si>
  <si>
    <t>13-03-001-1</t>
  </si>
  <si>
    <t>Огрунтовка бетонных и оштукатуренных поверхностей битумной грунтовкой, первый слой (лапомойки)</t>
  </si>
  <si>
    <t>15-01-019-5</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</si>
  <si>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t>
  </si>
  <si>
    <t>Установка уголков ПВХ на клее</t>
  </si>
  <si>
    <t>Устройство подвесных потолков из гипсоволокнистых листов (ГВЛ) по системе «КНАУФ» одноуровневых (П 213) (л/ф холл)</t>
  </si>
  <si>
    <t>15-06-003-1</t>
  </si>
  <si>
    <t>Установка пиктограммы для обеспечения пожарной безопасности лифтов</t>
  </si>
  <si>
    <t>100 м2 оклеиваемой поверхности</t>
  </si>
  <si>
    <t>Установка указателя пожаробезопасной зоны</t>
  </si>
  <si>
    <t>Установка навигационных элементов</t>
  </si>
  <si>
    <t>10-01-058-1</t>
  </si>
  <si>
    <t>Установка оцинкованной панели, информационного стенда, конструкции с нумерацией этажа</t>
  </si>
  <si>
    <t>10 шт. блоков</t>
  </si>
  <si>
    <t>Установка цифр с нумерацией квартир размером 0,12 х 0,12</t>
  </si>
  <si>
    <t>Разное</t>
  </si>
  <si>
    <t>Установка держателя для велосипеда</t>
  </si>
  <si>
    <t>Установка дверного упора УД-1</t>
  </si>
  <si>
    <t xml:space="preserve"> 5.9.2.6 Отделка МОП общестроительные работы</t>
  </si>
  <si>
    <t>Отделка МОП</t>
  </si>
  <si>
    <t>Изоляция покрытий и перекрытий изделиями из волокнистых и зернистых материалов насухо (тамбур 3) толщ. 100 мм</t>
  </si>
  <si>
    <t>Облицовка стен по системе «КНАУФ» по одинарному металлическому каркасу из ПН и ПС профилей гипсокартонными листами в два слоя (С 626) (зашивка под почтовые ящики)</t>
  </si>
  <si>
    <t>Зашивки К-1,К-2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</si>
  <si>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 К-1, К-2</t>
  </si>
  <si>
    <t xml:space="preserve"> 5.9.3.5 Отделка квартир </t>
  </si>
  <si>
    <t>46-03-017-1</t>
  </si>
  <si>
    <t>Заделка отверстий, гнезд и борозд в перекрытиях железобетонных площадью до 0,1 м2</t>
  </si>
  <si>
    <t>1 м3 заделки</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</si>
  <si>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</si>
  <si>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</si>
  <si>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</si>
  <si>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Огрунтовка бетонных поверхностей стен</t>
  </si>
  <si>
    <t>Огрунтовка бетонных поверхностей стен (ванные, туалетные, совмещенные с/уз)</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</si>
  <si>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</si>
  <si>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</si>
  <si>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</si>
  <si>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</si>
  <si>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</si>
  <si>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</si>
  <si>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</si>
  <si>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</si>
  <si>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</si>
  <si>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Огрунтовка бетонных поверхностей стен (ванные, туалетные, совмещенные с/у)</t>
  </si>
  <si>
    <t>Огрунтовка бетонных поверхностей стен (рабочая стенка кухни)</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</si>
  <si>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</si>
  <si>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</si>
  <si>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</si>
  <si>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Установка перфорированных уголков</t>
  </si>
  <si>
    <t>15-06-001-2</t>
  </si>
  <si>
    <t>Оклейка обоями стен по монолитной штукатурке и бетону тиснеными и плотными, к=0,7</t>
  </si>
  <si>
    <t>100 м2 оклеиваемой и обиваемой поверхности</t>
  </si>
  <si>
    <t xml:space="preserve"> 5.9.5.8 Отделка технических помещений, в том числе техэтаж (чердак)</t>
  </si>
  <si>
    <t xml:space="preserve">Раздел: </t>
  </si>
  <si>
    <t>Огрунтовка бетонных поверхностей</t>
  </si>
  <si>
    <t>15-01-019-1</t>
  </si>
  <si>
    <t>Гладкая облицовка стен, столбов, пилястр и откосов (без карнизных, плинтусных и угловых плиток) без установки плиток туалетного гарнитура на цементном растворе по кирпичу и бетону</t>
  </si>
  <si>
    <t xml:space="preserve"> 5.12.2.3 Система естественной вентиляции </t>
  </si>
  <si>
    <t>10-01-058-2</t>
  </si>
  <si>
    <t>Установка решеток щелевых регулирующих</t>
  </si>
  <si>
    <t>10 шт.</t>
  </si>
  <si>
    <t>5.8.2.2.3  Монтаж дверей входных в квартиры типа "Комфорт",</t>
  </si>
  <si>
    <t>Установка входных дверных блоков в квартиру ДУ 21-10 (поз.5,5*,6,6*)</t>
  </si>
  <si>
    <t>Установка дверных приборов: замки врезные с ручкой</t>
  </si>
  <si>
    <t>Исключить двери-деревянные</t>
  </si>
  <si>
    <t>Добавить  Двери-сейфы квартир</t>
  </si>
  <si>
    <t>09-04-012-1</t>
  </si>
  <si>
    <t>Установка металлических дверных блоков в готовые проемы</t>
  </si>
  <si>
    <t>1 м2 проема</t>
  </si>
  <si>
    <t>15-02-024-3</t>
  </si>
  <si>
    <t>Облицовка гипсовыми и гипсоволокнистыми листами откосов (добор)</t>
  </si>
  <si>
    <t xml:space="preserve"> 5.9.1.4.3  Устройство полов в квартирах типа "Комфорт"</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</si>
  <si>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(КОМФОРТ СЕРЫЙ)</t>
  </si>
  <si>
    <t xml:space="preserve"> Устройство полов</t>
  </si>
  <si>
    <t xml:space="preserve">Подраздел: </t>
  </si>
  <si>
    <t xml:space="preserve"> Кухни, общие комнаты, гостинные спальни. коридоры. прихожие. кладовые</t>
  </si>
  <si>
    <t xml:space="preserve">Укладка металлического накладного профиля (порога)  (Поправка: "Орелстрой" прил.3) </t>
  </si>
  <si>
    <t>11-01-034-4</t>
  </si>
  <si>
    <t>Устройство покрытий из досок ламинированных замковым способом</t>
  </si>
  <si>
    <t xml:space="preserve"> Полы лоджии</t>
  </si>
  <si>
    <t xml:space="preserve"> 5.9.3.8.3   Отделка помещений квартир типа "Комфорт", </t>
  </si>
  <si>
    <t xml:space="preserve"> Малярные работы (невыполняемые)</t>
  </si>
  <si>
    <t>Огрунтовка бетонных поверхностей стен  (ванные, туалетные, совмещенные с/уз)</t>
  </si>
  <si>
    <t>Огрунтовка бетонных поверхностей стен  (ванные, туалетные, совмещенные с/у)</t>
  </si>
  <si>
    <t>Огрунтовка бетонных поверхностей стен  (рабочая стенка кухни)</t>
  </si>
  <si>
    <t>Латексная шпатлевка за ванной</t>
  </si>
  <si>
    <t xml:space="preserve"> Обойные работы (невыполняемые)</t>
  </si>
  <si>
    <t>Оклейка обоями стен по монолитной штукатурке и бетону тиснеными и плотными, к=0,7 (в т.ч. корректировка объема по смете №5.9.3.5 =-2366м2)</t>
  </si>
  <si>
    <t>Оклейка обоями стен по монолитной штукатурке и бетону тиснеными и плотными, к=0,7(кухни)</t>
  </si>
  <si>
    <t xml:space="preserve"> Зашивки в саузлах</t>
  </si>
  <si>
    <t>и15-01-051-8</t>
  </si>
  <si>
    <t>Облицовка поверхностей двумя слоями гипсокартонных листов (ГКЛ) с устройством одинарного металлического каркаса Стен без изоляции</t>
  </si>
  <si>
    <t>Монтаж профиля</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</si>
  <si>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  (серый)</t>
  </si>
  <si>
    <t>Установка люков 300х400</t>
  </si>
  <si>
    <t>Установка люков 400х500</t>
  </si>
  <si>
    <t>Установка уголков ПВХ под кафель</t>
  </si>
  <si>
    <t>Установка уголков ПВХ (по ванне)</t>
  </si>
  <si>
    <t>Установка экрана на ванную 1700х550</t>
  </si>
  <si>
    <t>Установка уголков ПВХ</t>
  </si>
  <si>
    <t xml:space="preserve">Устройство мелких покрытий (брандмауэры, парапеты, свесы и т.п.) из листовой оцинкованной стали  (Поправка: "Орелстрой" прил.3, т.1,п.11) </t>
  </si>
  <si>
    <t>15-02-019-1</t>
  </si>
  <si>
    <t>Сплошное выравнивание внутренних бетонных поверхностей (однослойное оштукатуривание) известковым раствором стен (прим. затирка цементным раствором по узлу примыкания на двери)</t>
  </si>
  <si>
    <t>Установка перфорированных уголков (обрамление дверного проема)</t>
  </si>
  <si>
    <t>в15-02-019-12</t>
  </si>
  <si>
    <t>Сплошное выравнивание внутренних поверхностей (однослойное оштукатуривание) из сухих растворных смесей на цементной основе  стен бетонных под облицовку (без затирки) толщиной 1 мм (т.5мм)</t>
  </si>
  <si>
    <t>Сплошное выравнивание внутренних поверхностей (однослойное оштукатуривание) из сухих растворных смесей на цементной основе  стен бетонных под облицовку (без затирки) толщиной 1 мм (т.7,5мм  2-х к.тип I,Iн)</t>
  </si>
  <si>
    <t xml:space="preserve"> Внутренняя отделка лоджии</t>
  </si>
  <si>
    <t xml:space="preserve"> Потолок</t>
  </si>
  <si>
    <t xml:space="preserve"> Стены</t>
  </si>
  <si>
    <t>Объемы работ предварительные,могут меняться в связи с изменениями в рабочей документации</t>
  </si>
  <si>
    <t>Сроки производства работ : с момента заключения договора до 20.08.2025г.</t>
  </si>
  <si>
    <t xml:space="preserve"> 5.3.2.6  Монтаж конструкций крышной котельной</t>
  </si>
  <si>
    <t>Перегородка</t>
  </si>
  <si>
    <t>10-05-001-2</t>
  </si>
  <si>
    <t>Устройство перегородок из гипсокартонных листов (ГКЛ) по системе «КНАУФ» с одинарным металлическим каркасом и однослойной обшивкой с обеих сторон (С 111) с одним дверным проемом ( санузел)</t>
  </si>
  <si>
    <t>100 м2 перегородок (за вычетом проемов)</t>
  </si>
  <si>
    <t>46-03-013-55</t>
  </si>
  <si>
    <t>Сверление горизонтальных отверстий в бетонных конструкциях стен перфоратором глубиной 100 мм диаметром 100 мм</t>
  </si>
  <si>
    <t>100 отверстий</t>
  </si>
  <si>
    <t>Предварительная (максимальная) стоимость комплекса отделочных работ составляет  17 614 764,6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</si>
</sst>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5"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11"/>
      <name val="Arial"/>
      <family val="2"/>
      <charset val="204"/>
    </font>
    <font>
      <b/>
      <u/>
      <sz val="9"/>
      <name val="Arial"/>
      <family val="2"/>
      <charset val="204"/>
    </font>
    <font>
      <b/>
      <sz val="11"/>
      <color theme="4" tint="-0.249977111117893"/>
      <name val="Arial Narrow"/>
      <family val="2"/>
      <charset val="204"/>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46" fillId="0" borderId="0"/>
    <xf numFmtId="0" fontId="11" fillId="0" borderId="0"/>
  </cellStyleXfs>
  <cellXfs count="44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1" applyFont="1" applyProtection="1"/>
    <xf numFmtId="0" fontId="47" fillId="0" borderId="0" xfId="1" applyFont="1" applyAlignment="1" applyProtection="1">
      <alignment horizontal="center"/>
    </xf>
    <xf numFmtId="0" fontId="47" fillId="0" borderId="0" xfId="2" applyFont="1" applyProtection="1"/>
    <xf numFmtId="0" fontId="47" fillId="0" borderId="9" xfId="1" applyFont="1" applyBorder="1" applyAlignment="1" applyProtection="1">
      <alignment horizontal="center"/>
    </xf>
    <xf numFmtId="2" fontId="47" fillId="0" borderId="9" xfId="1" applyNumberFormat="1" applyFont="1" applyBorder="1" applyProtection="1"/>
    <xf numFmtId="2" fontId="48" fillId="0" borderId="0" xfId="1" applyNumberFormat="1" applyFont="1" applyAlignment="1" applyProtection="1">
      <alignment horizontal="right"/>
    </xf>
    <xf numFmtId="0" fontId="47" fillId="0" borderId="0" xfId="1" applyFont="1" applyBorder="1" applyAlignment="1" applyProtection="1">
      <alignment horizontal="center"/>
    </xf>
    <xf numFmtId="2" fontId="47" fillId="0" borderId="0" xfId="1" applyNumberFormat="1" applyFont="1" applyBorder="1" applyProtection="1"/>
    <xf numFmtId="0" fontId="47" fillId="0" borderId="0" xfId="2" applyFont="1" applyAlignment="1" applyProtection="1">
      <alignment horizontal="center"/>
    </xf>
    <xf numFmtId="0" fontId="47" fillId="0" borderId="0" xfId="2" applyFont="1" applyBorder="1" applyAlignment="1" applyProtection="1">
      <alignment horizontal="center"/>
    </xf>
    <xf numFmtId="2" fontId="47" fillId="0" borderId="0" xfId="2" applyNumberFormat="1" applyFont="1" applyBorder="1" applyProtection="1"/>
    <xf numFmtId="2" fontId="48" fillId="0" borderId="0" xfId="2" applyNumberFormat="1" applyFont="1" applyBorder="1" applyAlignment="1" applyProtection="1">
      <alignment horizontal="right"/>
    </xf>
    <xf numFmtId="0" fontId="50" fillId="0" borderId="0" xfId="2" applyFont="1" applyProtection="1"/>
    <xf numFmtId="0" fontId="50" fillId="0" borderId="0" xfId="2" applyFont="1" applyAlignment="1" applyProtection="1">
      <alignment horizontal="center"/>
    </xf>
    <xf numFmtId="0" fontId="50" fillId="0" borderId="0" xfId="2" applyFont="1" applyAlignment="1" applyProtection="1"/>
    <xf numFmtId="0" fontId="49" fillId="0" borderId="0" xfId="2" applyFont="1" applyAlignment="1" applyProtection="1"/>
    <xf numFmtId="0" fontId="48" fillId="0" borderId="0" xfId="2" applyFont="1" applyProtection="1"/>
    <xf numFmtId="0" fontId="52" fillId="0" borderId="0" xfId="2" applyFont="1" applyProtection="1"/>
    <xf numFmtId="0" fontId="48" fillId="0" borderId="0" xfId="2" applyFont="1" applyAlignment="1" applyProtection="1">
      <alignment horizontal="center" vertical="center" wrapText="1"/>
    </xf>
    <xf numFmtId="2" fontId="48" fillId="0" borderId="0" xfId="2" applyNumberFormat="1" applyFont="1" applyAlignment="1" applyProtection="1"/>
    <xf numFmtId="2" fontId="48" fillId="0" borderId="0" xfId="2" applyNumberFormat="1" applyFont="1" applyProtection="1"/>
    <xf numFmtId="0" fontId="53" fillId="0" borderId="0" xfId="2" applyFont="1" applyAlignment="1" applyProtection="1">
      <alignment vertical="center" wrapText="1"/>
    </xf>
    <xf numFmtId="0" fontId="54" fillId="0" borderId="0" xfId="2" applyFont="1" applyAlignment="1" applyProtection="1">
      <alignment vertical="center" wrapText="1"/>
    </xf>
    <xf numFmtId="0" fontId="55" fillId="0" borderId="0" xfId="2" applyFont="1" applyProtection="1"/>
    <xf numFmtId="0" fontId="52" fillId="0" borderId="0" xfId="2" applyFont="1" applyBorder="1" applyAlignment="1" applyProtection="1">
      <alignment horizontal="left" vertical="center" wrapText="1"/>
      <protection locked="0"/>
    </xf>
    <xf numFmtId="2" fontId="52" fillId="0" borderId="0" xfId="2" applyNumberFormat="1" applyFont="1" applyBorder="1" applyAlignment="1" applyProtection="1">
      <alignment horizontal="left" vertical="center" wrapText="1"/>
      <protection locked="0"/>
    </xf>
    <xf numFmtId="49" fontId="48" fillId="0" borderId="0" xfId="2" applyNumberFormat="1" applyFont="1" applyAlignment="1" applyProtection="1">
      <alignment horizontal="center" vertical="center"/>
    </xf>
    <xf numFmtId="0" fontId="48" fillId="0" borderId="0" xfId="2" applyFont="1" applyAlignment="1" applyProtection="1">
      <alignment horizontal="center"/>
    </xf>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52" fillId="0" borderId="6" xfId="2" applyFont="1" applyBorder="1" applyAlignment="1" applyProtection="1">
      <alignment horizontal="center" wrapText="1"/>
    </xf>
    <xf numFmtId="0" fontId="52" fillId="0" borderId="6" xfId="2" applyNumberFormat="1" applyFont="1" applyBorder="1" applyAlignment="1" applyProtection="1">
      <alignment horizont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2" fontId="47" fillId="0" borderId="0" xfId="2" applyNumberFormat="1" applyFont="1" applyProtection="1"/>
    <xf numFmtId="0" fontId="51" fillId="0" borderId="0" xfId="2" applyFont="1" applyAlignment="1">
      <alignment vertical="top" wrapText="1"/>
    </xf>
    <xf numFmtId="0" fontId="18" fillId="0" borderId="6" xfId="0" applyFont="1" applyBorder="1" applyAlignment="1">
      <alignment horizontal="left" vertical="top" wrapText="1"/>
    </xf>
    <xf numFmtId="4" fontId="24" fillId="0" borderId="23" xfId="0" applyNumberFormat="1" applyFont="1" applyBorder="1" applyAlignment="1">
      <alignment horizontal="right" shrinkToFit="1"/>
    </xf>
    <xf numFmtId="4" fontId="24" fillId="0" borderId="6" xfId="0" applyNumberFormat="1" applyFont="1" applyBorder="1" applyAlignment="1">
      <alignment horizontal="right" shrinkToFit="1"/>
    </xf>
    <xf numFmtId="0" fontId="24" fillId="0" borderId="0" xfId="0" applyFont="1" applyAlignment="1">
      <alignment wrapText="1"/>
    </xf>
    <xf numFmtId="4" fontId="18" fillId="3" borderId="6" xfId="0" applyNumberFormat="1" applyFont="1" applyFill="1" applyBorder="1"/>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4" fontId="17" fillId="0" borderId="0" xfId="0" applyNumberFormat="1" applyFont="1"/>
    <xf numFmtId="0" fontId="0" fillId="0" borderId="0" xfId="0"/>
    <xf numFmtId="0" fontId="11" fillId="0" borderId="0" xfId="0" applyFont="1"/>
    <xf numFmtId="2" fontId="48" fillId="0" borderId="0" xfId="0" applyNumberFormat="1" applyFont="1" applyAlignment="1" applyProtection="1">
      <alignment horizontal="center"/>
      <protection locked="0"/>
    </xf>
    <xf numFmtId="0" fontId="52" fillId="0" borderId="0" xfId="0" applyFont="1" applyBorder="1" applyAlignment="1" applyProtection="1">
      <alignment horizontal="left"/>
      <protection locked="0"/>
    </xf>
    <xf numFmtId="0" fontId="48" fillId="0" borderId="0" xfId="0" applyFont="1" applyAlignment="1" applyProtection="1">
      <alignment horizontal="center"/>
      <protection locked="0"/>
    </xf>
    <xf numFmtId="2" fontId="48" fillId="0" borderId="0" xfId="0" applyNumberFormat="1" applyFont="1" applyProtection="1">
      <protection locked="0"/>
    </xf>
    <xf numFmtId="0" fontId="48" fillId="0" borderId="0" xfId="0" applyFont="1" applyBorder="1" applyAlignment="1" applyProtection="1">
      <alignment horizontal="left"/>
      <protection locked="0"/>
    </xf>
    <xf numFmtId="0" fontId="48" fillId="0" borderId="0" xfId="0" applyNumberFormat="1" applyFont="1" applyFill="1" applyBorder="1" applyAlignment="1" applyProtection="1">
      <alignment horizontal="justify" vertical="top"/>
    </xf>
    <xf numFmtId="2"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horizontal="left" vertical="top"/>
    </xf>
    <xf numFmtId="2" fontId="48" fillId="0" borderId="0" xfId="0" applyNumberFormat="1" applyFont="1" applyFill="1" applyBorder="1" applyAlignment="1" applyProtection="1">
      <alignment horizontal="left" vertical="top"/>
    </xf>
    <xf numFmtId="0" fontId="48" fillId="0" borderId="0" xfId="0" applyFont="1" applyBorder="1" applyAlignment="1" applyProtection="1">
      <alignment horizontal="center" vertical="center" wrapText="1"/>
      <protection locked="0"/>
    </xf>
    <xf numFmtId="2" fontId="48" fillId="0" borderId="9" xfId="0" applyNumberFormat="1" applyFont="1" applyBorder="1" applyAlignment="1" applyProtection="1">
      <alignment vertical="center" wrapText="1"/>
      <protection locked="0"/>
    </xf>
    <xf numFmtId="0" fontId="18" fillId="0" borderId="0" xfId="0" applyFont="1" applyBorder="1" applyAlignment="1">
      <alignment horizontal="left" vertical="top" wrapText="1"/>
    </xf>
    <xf numFmtId="4" fontId="64" fillId="0" borderId="13" xfId="2" applyNumberFormat="1" applyFont="1" applyBorder="1" applyProtection="1"/>
    <xf numFmtId="0" fontId="47" fillId="0" borderId="0" xfId="2" applyFont="1" applyBorder="1" applyProtection="1"/>
    <xf numFmtId="0" fontId="52" fillId="0" borderId="0" xfId="0" applyFont="1" applyBorder="1" applyAlignment="1" applyProtection="1">
      <alignment horizontal="left"/>
      <protection locked="0"/>
    </xf>
    <xf numFmtId="0" fontId="48" fillId="0" borderId="0" xfId="0" applyFont="1" applyAlignment="1" applyProtection="1">
      <alignment horizontal="right" vertical="top"/>
    </xf>
    <xf numFmtId="49" fontId="0" fillId="0" borderId="0" xfId="0" applyNumberFormat="1" applyAlignment="1">
      <alignment horizontal="justify" vertical="top" wrapText="1"/>
    </xf>
    <xf numFmtId="0" fontId="47" fillId="0" borderId="0" xfId="0" applyFont="1" applyAlignment="1" applyProtection="1">
      <alignment vertical="top"/>
    </xf>
    <xf numFmtId="0" fontId="52" fillId="0" borderId="0" xfId="2" applyFont="1" applyBorder="1" applyAlignment="1" applyProtection="1">
      <protection locked="0"/>
    </xf>
    <xf numFmtId="0" fontId="51" fillId="0" borderId="0" xfId="2" applyFont="1" applyAlignment="1">
      <alignment vertical="top"/>
    </xf>
    <xf numFmtId="2" fontId="22" fillId="0" borderId="6" xfId="0" applyNumberFormat="1" applyFont="1" applyBorder="1" applyAlignment="1">
      <alignment horizontal="right" shrinkToFit="1"/>
    </xf>
    <xf numFmtId="0" fontId="63" fillId="0" borderId="0" xfId="0" applyFont="1" applyBorder="1" applyAlignment="1">
      <alignment horizontal="center" vertical="top" wrapText="1"/>
    </xf>
    <xf numFmtId="0" fontId="12" fillId="0" borderId="40" xfId="0" applyFont="1" applyBorder="1" applyAlignment="1">
      <alignment horizontal="left" vertical="top" wrapText="1"/>
    </xf>
    <xf numFmtId="49" fontId="12" fillId="0" borderId="36" xfId="0" applyNumberFormat="1" applyFont="1" applyBorder="1" applyAlignment="1">
      <alignment horizontal="left" vertical="top" wrapText="1"/>
    </xf>
    <xf numFmtId="0" fontId="22" fillId="0" borderId="36" xfId="0" applyFont="1" applyBorder="1" applyAlignment="1">
      <alignment horizontal="left" vertical="top" wrapText="1"/>
    </xf>
    <xf numFmtId="0" fontId="12" fillId="0" borderId="36" xfId="0" applyFont="1" applyBorder="1" applyAlignment="1">
      <alignment horizontal="right" wrapText="1"/>
    </xf>
    <xf numFmtId="0" fontId="22" fillId="0" borderId="36" xfId="0" applyFont="1" applyBorder="1" applyAlignment="1">
      <alignment horizontal="right" shrinkToFit="1"/>
    </xf>
    <xf numFmtId="4" fontId="24" fillId="0" borderId="36" xfId="0" applyNumberFormat="1" applyFont="1" applyBorder="1" applyAlignment="1">
      <alignment horizontal="right" shrinkToFit="1"/>
    </xf>
    <xf numFmtId="3" fontId="24" fillId="0" borderId="41" xfId="0" applyNumberFormat="1" applyFont="1" applyBorder="1" applyAlignment="1">
      <alignment horizontal="right" shrinkToFit="1"/>
    </xf>
    <xf numFmtId="0" fontId="12" fillId="0" borderId="43" xfId="0" applyFont="1" applyBorder="1" applyAlignment="1">
      <alignment horizontal="left" vertical="top" wrapText="1"/>
    </xf>
    <xf numFmtId="49" fontId="12" fillId="0" borderId="44" xfId="0" applyNumberFormat="1" applyFont="1" applyBorder="1" applyAlignment="1">
      <alignment horizontal="left" vertical="top" wrapText="1"/>
    </xf>
    <xf numFmtId="0" fontId="18" fillId="0" borderId="44" xfId="0" applyFont="1" applyBorder="1" applyAlignment="1">
      <alignment horizontal="left" vertical="top" wrapText="1"/>
    </xf>
    <xf numFmtId="0" fontId="12" fillId="0" borderId="44" xfId="0" applyFont="1" applyBorder="1" applyAlignment="1">
      <alignment horizontal="right" wrapText="1"/>
    </xf>
    <xf numFmtId="0" fontId="22" fillId="0" borderId="44" xfId="0" applyFont="1" applyBorder="1" applyAlignment="1">
      <alignment horizontal="right" shrinkToFit="1"/>
    </xf>
    <xf numFmtId="4" fontId="22" fillId="0" borderId="44" xfId="0" applyNumberFormat="1" applyFont="1" applyBorder="1" applyAlignment="1">
      <alignment horizontal="right" shrinkToFit="1"/>
    </xf>
    <xf numFmtId="4" fontId="18" fillId="3" borderId="45" xfId="0" applyNumberFormat="1" applyFont="1" applyFill="1" applyBorder="1"/>
    <xf numFmtId="0" fontId="25" fillId="0" borderId="36" xfId="0" applyFont="1" applyBorder="1" applyAlignment="1">
      <alignment horizontal="center" vertical="top" wrapText="1"/>
    </xf>
    <xf numFmtId="0" fontId="47" fillId="0" borderId="0" xfId="2" applyFont="1" applyFill="1" applyProtection="1"/>
    <xf numFmtId="0" fontId="48" fillId="0" borderId="0" xfId="0" applyFont="1" applyFill="1" applyAlignment="1" applyProtection="1">
      <alignment horizontal="right" vertical="top"/>
    </xf>
    <xf numFmtId="0" fontId="0" fillId="0" borderId="6" xfId="0" applyBorder="1"/>
    <xf numFmtId="0" fontId="12" fillId="0" borderId="23" xfId="0" applyFont="1" applyBorder="1" applyAlignment="1">
      <alignment horizontal="left" vertical="top" wrapText="1"/>
    </xf>
    <xf numFmtId="0" fontId="12" fillId="0" borderId="6" xfId="0" applyFont="1" applyBorder="1" applyAlignment="1">
      <alignment horizontal="left" vertical="top" wrapText="1"/>
    </xf>
    <xf numFmtId="4" fontId="18" fillId="0" borderId="6" xfId="0" applyNumberFormat="1" applyFont="1" applyFill="1" applyBorder="1"/>
    <xf numFmtId="4" fontId="55" fillId="0" borderId="0" xfId="2" applyNumberFormat="1" applyFont="1" applyFill="1" applyAlignment="1" applyProtection="1">
      <alignment vertical="center"/>
    </xf>
    <xf numFmtId="0" fontId="55" fillId="0" borderId="0" xfId="2" applyFont="1" applyFill="1" applyAlignment="1" applyProtection="1">
      <alignment vertical="center"/>
    </xf>
    <xf numFmtId="0" fontId="22" fillId="0" borderId="23" xfId="0" applyFont="1" applyFill="1" applyBorder="1" applyAlignment="1">
      <alignment horizontal="right" shrinkToFit="1"/>
    </xf>
    <xf numFmtId="0" fontId="18" fillId="0" borderId="5" xfId="0" applyFont="1" applyBorder="1" applyAlignment="1">
      <alignment horizontal="left" vertical="top" wrapText="1"/>
    </xf>
    <xf numFmtId="0" fontId="12" fillId="0" borderId="5" xfId="0" applyFont="1" applyBorder="1" applyAlignment="1">
      <alignment horizontal="left" vertical="top" wrapText="1"/>
    </xf>
    <xf numFmtId="49" fontId="12" fillId="0" borderId="5" xfId="0" applyNumberFormat="1" applyFont="1" applyBorder="1" applyAlignment="1">
      <alignment horizontal="left" vertical="top" wrapText="1"/>
    </xf>
    <xf numFmtId="0" fontId="12" fillId="0" borderId="5" xfId="0" applyFont="1" applyBorder="1" applyAlignment="1">
      <alignment horizontal="right" wrapText="1"/>
    </xf>
    <xf numFmtId="0" fontId="22" fillId="0" borderId="5" xfId="0" applyFont="1" applyBorder="1" applyAlignment="1">
      <alignment horizontal="right" shrinkToFit="1"/>
    </xf>
    <xf numFmtId="4" fontId="22" fillId="0" borderId="5" xfId="0" applyNumberFormat="1" applyFont="1" applyBorder="1" applyAlignment="1">
      <alignment horizontal="right" shrinkToFit="1"/>
    </xf>
    <xf numFmtId="4" fontId="18" fillId="3" borderId="7" xfId="0" applyNumberFormat="1" applyFont="1" applyFill="1" applyBorder="1"/>
    <xf numFmtId="0" fontId="12" fillId="0" borderId="24" xfId="0" applyFont="1" applyFill="1" applyBorder="1" applyAlignment="1">
      <alignment horizontal="left" vertical="top" wrapText="1"/>
    </xf>
    <xf numFmtId="49" fontId="12" fillId="0" borderId="23" xfId="0" applyNumberFormat="1" applyFont="1" applyFill="1" applyBorder="1" applyAlignment="1">
      <alignment horizontal="left" vertical="top" wrapText="1"/>
    </xf>
    <xf numFmtId="0" fontId="22" fillId="0" borderId="23" xfId="0" applyFont="1" applyFill="1" applyBorder="1" applyAlignment="1">
      <alignment horizontal="left" vertical="top" wrapText="1"/>
    </xf>
    <xf numFmtId="0" fontId="12" fillId="0" borderId="23" xfId="0" applyFont="1" applyFill="1" applyBorder="1" applyAlignment="1">
      <alignment horizontal="right" wrapText="1"/>
    </xf>
    <xf numFmtId="0" fontId="12" fillId="0" borderId="34" xfId="0" applyFont="1" applyFill="1" applyBorder="1" applyAlignment="1">
      <alignment horizontal="left" vertical="top" wrapText="1"/>
    </xf>
    <xf numFmtId="49" fontId="12" fillId="0" borderId="6" xfId="0" applyNumberFormat="1" applyFont="1" applyFill="1" applyBorder="1" applyAlignment="1">
      <alignment horizontal="left" vertical="top" wrapText="1"/>
    </xf>
    <xf numFmtId="0" fontId="12" fillId="0" borderId="6" xfId="0" applyFont="1" applyFill="1" applyBorder="1" applyAlignment="1">
      <alignment horizontal="right" wrapText="1"/>
    </xf>
    <xf numFmtId="0" fontId="12" fillId="0" borderId="42" xfId="0" applyFont="1" applyBorder="1" applyAlignment="1">
      <alignment horizontal="left" vertical="top" wrapText="1"/>
    </xf>
    <xf numFmtId="0" fontId="12" fillId="0" borderId="36" xfId="0" applyFont="1" applyBorder="1" applyAlignment="1">
      <alignment horizontal="left" vertical="top" wrapText="1"/>
    </xf>
    <xf numFmtId="0" fontId="23" fillId="0" borderId="9" xfId="0" applyFont="1" applyFill="1" applyBorder="1" applyAlignment="1">
      <alignment horizontal="center" wrapText="1"/>
    </xf>
    <xf numFmtId="0" fontId="24" fillId="0" borderId="6" xfId="0" applyFont="1" applyBorder="1" applyAlignment="1">
      <alignment horizontal="left" vertical="top" wrapText="1"/>
    </xf>
    <xf numFmtId="0" fontId="0" fillId="0" borderId="0" xfId="0" applyFont="1" applyFill="1" applyBorder="1"/>
    <xf numFmtId="0" fontId="24" fillId="0" borderId="0" xfId="0" applyFont="1" applyFill="1" applyBorder="1" applyAlignment="1">
      <alignment wrapText="1"/>
    </xf>
    <xf numFmtId="0" fontId="17" fillId="0" borderId="0" xfId="0" applyFont="1" applyFill="1" applyBorder="1"/>
    <xf numFmtId="3" fontId="24" fillId="0" borderId="4" xfId="0" applyNumberFormat="1" applyFont="1" applyBorder="1" applyAlignment="1">
      <alignment horizontal="right" shrinkToFit="1"/>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0" fontId="12" fillId="0" borderId="9" xfId="0" applyFont="1" applyBorder="1" applyAlignment="1">
      <alignment horizontal="left" wrapText="1"/>
    </xf>
    <xf numFmtId="0" fontId="41" fillId="0" borderId="3" xfId="0" applyFont="1" applyBorder="1" applyAlignment="1">
      <alignment horizontal="center"/>
    </xf>
    <xf numFmtId="49" fontId="12" fillId="0" borderId="2" xfId="0" applyNumberFormat="1" applyFont="1" applyBorder="1" applyAlignment="1">
      <alignment horizontal="center"/>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18" fillId="0" borderId="3" xfId="0" applyFont="1" applyBorder="1" applyAlignment="1">
      <alignment horizontal="left" vertical="top" wrapText="1"/>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0" fontId="22" fillId="0" borderId="0" xfId="0" applyFont="1" applyAlignment="1">
      <alignment horizontal="left"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0" fillId="0" borderId="1" xfId="0" applyBorder="1" applyAlignment="1"/>
    <xf numFmtId="0" fontId="0" fillId="0" borderId="32" xfId="0" applyBorder="1" applyAlignment="1"/>
    <xf numFmtId="0" fontId="0" fillId="0" borderId="33" xfId="0" applyBorder="1" applyAlignment="1"/>
    <xf numFmtId="0" fontId="39" fillId="0" borderId="3" xfId="0" applyFont="1" applyBorder="1" applyAlignment="1">
      <alignment horizontal="center"/>
    </xf>
    <xf numFmtId="0" fontId="48" fillId="0" borderId="0" xfId="0" applyFont="1" applyBorder="1" applyAlignment="1" applyProtection="1">
      <alignment horizontal="left" vertical="center" wrapText="1"/>
      <protection locked="0"/>
    </xf>
    <xf numFmtId="0" fontId="0" fillId="0" borderId="0" xfId="0" applyAlignment="1">
      <alignment vertical="center" wrapText="1"/>
    </xf>
    <xf numFmtId="0" fontId="48" fillId="0" borderId="0" xfId="0" applyNumberFormat="1" applyFont="1" applyFill="1" applyBorder="1" applyAlignment="1" applyProtection="1">
      <alignment horizontal="justify" vertical="top"/>
    </xf>
    <xf numFmtId="0" fontId="48" fillId="0" borderId="0" xfId="0" applyNumberFormat="1" applyFont="1" applyFill="1" applyBorder="1" applyAlignment="1" applyProtection="1">
      <alignment horizontal="left" vertical="top"/>
    </xf>
    <xf numFmtId="0" fontId="48" fillId="0" borderId="0" xfId="0" applyNumberFormat="1" applyFont="1" applyFill="1" applyBorder="1" applyAlignment="1" applyProtection="1">
      <alignment horizontal="left" vertical="top" wrapText="1"/>
    </xf>
    <xf numFmtId="0" fontId="0" fillId="0" borderId="0" xfId="0" applyAlignment="1">
      <alignment horizontal="justify" vertical="top"/>
    </xf>
    <xf numFmtId="0" fontId="18" fillId="0" borderId="0" xfId="0" applyFont="1" applyBorder="1" applyAlignment="1">
      <alignment horizontal="right" wrapText="1"/>
    </xf>
    <xf numFmtId="0" fontId="18" fillId="0" borderId="3" xfId="0" applyFont="1" applyBorder="1" applyAlignment="1">
      <alignment horizontal="right" wrapText="1"/>
    </xf>
    <xf numFmtId="0" fontId="11" fillId="0" borderId="0" xfId="0" applyFont="1" applyAlignment="1">
      <alignment horizontal="left" wrapText="1"/>
    </xf>
    <xf numFmtId="0" fontId="52" fillId="0" borderId="0" xfId="0" applyFont="1" applyFill="1" applyBorder="1" applyAlignment="1" applyProtection="1">
      <alignment horizontal="left"/>
      <protection locked="0"/>
    </xf>
    <xf numFmtId="0" fontId="52" fillId="0" borderId="0" xfId="0" applyFont="1" applyBorder="1" applyAlignment="1" applyProtection="1">
      <alignment horizontal="left" wrapText="1"/>
      <protection locked="0"/>
    </xf>
    <xf numFmtId="0" fontId="63" fillId="0" borderId="5" xfId="0" applyFont="1" applyBorder="1" applyAlignment="1">
      <alignment horizontal="center" vertical="top" wrapText="1"/>
    </xf>
    <xf numFmtId="0" fontId="63" fillId="0" borderId="38" xfId="0" applyFont="1" applyBorder="1" applyAlignment="1">
      <alignment horizontal="center" vertical="top" wrapText="1"/>
    </xf>
    <xf numFmtId="0" fontId="63" fillId="0" borderId="0" xfId="0" applyFont="1" applyAlignment="1">
      <alignment horizontal="center" vertical="top" wrapText="1"/>
    </xf>
    <xf numFmtId="0" fontId="63" fillId="0" borderId="0" xfId="0" applyFont="1" applyFill="1" applyBorder="1" applyAlignment="1">
      <alignment horizontal="left" vertical="top" wrapText="1"/>
    </xf>
    <xf numFmtId="0" fontId="63" fillId="0" borderId="0" xfId="0" applyFont="1" applyAlignment="1">
      <alignment horizontal="right" vertical="top" wrapText="1"/>
    </xf>
    <xf numFmtId="0" fontId="63" fillId="0" borderId="0" xfId="0" applyFont="1" applyAlignment="1">
      <alignment horizontal="left" vertical="top" wrapText="1"/>
    </xf>
    <xf numFmtId="0" fontId="18" fillId="2" borderId="5" xfId="0" applyFont="1" applyFill="1" applyBorder="1" applyAlignment="1">
      <alignment horizontal="center" vertical="top" wrapText="1"/>
    </xf>
    <xf numFmtId="0" fontId="18" fillId="2" borderId="7" xfId="0" applyFont="1" applyFill="1" applyBorder="1" applyAlignment="1">
      <alignment horizontal="center" vertical="top" wrapText="1"/>
    </xf>
    <xf numFmtId="0" fontId="48" fillId="0" borderId="0" xfId="1" applyFont="1" applyAlignment="1" applyProtection="1">
      <alignment horizontal="center"/>
    </xf>
    <xf numFmtId="2" fontId="48" fillId="0" borderId="0" xfId="1" applyNumberFormat="1" applyFont="1" applyAlignment="1" applyProtection="1">
      <alignment horizontal="right"/>
    </xf>
    <xf numFmtId="0" fontId="49" fillId="0" borderId="0" xfId="2" applyFont="1" applyAlignment="1" applyProtection="1">
      <alignment horizontal="center"/>
    </xf>
    <xf numFmtId="2" fontId="49" fillId="0" borderId="0" xfId="2" applyNumberFormat="1" applyFont="1" applyBorder="1" applyAlignment="1" applyProtection="1">
      <alignment horizontal="center"/>
    </xf>
    <xf numFmtId="0" fontId="49" fillId="0" borderId="0" xfId="2" applyFont="1" applyAlignment="1" applyProtection="1">
      <alignment horizontal="center" wrapText="1"/>
    </xf>
    <xf numFmtId="0" fontId="63" fillId="0" borderId="3" xfId="0" applyFont="1" applyBorder="1" applyAlignment="1">
      <alignment horizontal="center" vertical="top" wrapText="1"/>
    </xf>
    <xf numFmtId="0" fontId="63" fillId="0" borderId="39" xfId="0" applyFont="1" applyBorder="1" applyAlignment="1">
      <alignment horizontal="center" vertical="top" wrapText="1"/>
    </xf>
    <xf numFmtId="0" fontId="13" fillId="0" borderId="37" xfId="0" applyFont="1" applyBorder="1" applyAlignment="1">
      <alignment horizontal="center" vertical="top" wrapText="1"/>
    </xf>
    <xf numFmtId="0" fontId="13" fillId="0" borderId="5" xfId="0" applyFont="1" applyBorder="1" applyAlignment="1">
      <alignment horizontal="center" vertical="top" wrapText="1"/>
    </xf>
    <xf numFmtId="0" fontId="51" fillId="0" borderId="0" xfId="2" applyFont="1" applyAlignment="1">
      <alignment horizontal="center" vertical="top" wrapText="1"/>
    </xf>
    <xf numFmtId="0" fontId="52" fillId="0" borderId="0" xfId="2" applyFont="1" applyBorder="1" applyAlignment="1" applyProtection="1">
      <alignment horizontal="left" vertical="center" wrapText="1"/>
      <protection locked="0"/>
    </xf>
    <xf numFmtId="2" fontId="57" fillId="0" borderId="10" xfId="2" applyNumberFormat="1" applyFont="1" applyBorder="1" applyAlignment="1" applyProtection="1">
      <alignment horizontal="center" vertical="center" wrapText="1"/>
    </xf>
    <xf numFmtId="2" fontId="57" fillId="0" borderId="36" xfId="2" applyNumberFormat="1" applyFont="1" applyBorder="1" applyAlignment="1" applyProtection="1">
      <alignment horizontal="center" vertical="center" wrapText="1"/>
    </xf>
    <xf numFmtId="0" fontId="62" fillId="2" borderId="5" xfId="1" applyFont="1" applyFill="1" applyBorder="1" applyAlignment="1">
      <alignment horizontal="center" wrapText="1"/>
    </xf>
    <xf numFmtId="0" fontId="62" fillId="2" borderId="3" xfId="1" applyFont="1" applyFill="1" applyBorder="1" applyAlignment="1">
      <alignment horizontal="center" wrapText="1"/>
    </xf>
    <xf numFmtId="0" fontId="57" fillId="0" borderId="6" xfId="2" applyFont="1" applyBorder="1" applyAlignment="1" applyProtection="1">
      <alignment horizontal="center" vertical="center" wrapText="1"/>
    </xf>
    <xf numFmtId="0" fontId="18" fillId="2" borderId="9" xfId="0" applyFont="1" applyFill="1" applyBorder="1" applyAlignment="1">
      <alignment horizontal="center" vertical="top" wrapText="1"/>
    </xf>
    <xf numFmtId="0" fontId="18" fillId="2" borderId="42" xfId="0" applyFont="1" applyFill="1" applyBorder="1" applyAlignment="1">
      <alignment horizontal="center" vertical="top" wrapText="1"/>
    </xf>
    <xf numFmtId="0" fontId="52" fillId="0" borderId="0" xfId="2" applyFont="1" applyBorder="1" applyAlignment="1" applyProtection="1">
      <alignment horizontal="left" wrapText="1"/>
      <protection locked="0"/>
    </xf>
    <xf numFmtId="0" fontId="63" fillId="0" borderId="0" xfId="0" applyFont="1" applyFill="1" applyBorder="1" applyAlignment="1">
      <alignment horizontal="right" vertical="top" wrapText="1"/>
    </xf>
    <xf numFmtId="0" fontId="23" fillId="2" borderId="4" xfId="0" applyFont="1" applyFill="1" applyBorder="1" applyAlignment="1">
      <alignment horizontal="center" wrapText="1"/>
    </xf>
    <xf numFmtId="0" fontId="23" fillId="2" borderId="5" xfId="0" applyFont="1" applyFill="1" applyBorder="1" applyAlignment="1">
      <alignment horizontal="center" wrapText="1"/>
    </xf>
    <xf numFmtId="0" fontId="23" fillId="2" borderId="7" xfId="0" applyFont="1" applyFill="1" applyBorder="1" applyAlignment="1">
      <alignment horizontal="center" wrapText="1"/>
    </xf>
    <xf numFmtId="0" fontId="57" fillId="0" borderId="10" xfId="2" applyFont="1" applyBorder="1" applyAlignment="1" applyProtection="1">
      <alignment horizontal="center" vertical="center" wrapText="1"/>
    </xf>
    <xf numFmtId="0" fontId="57" fillId="0" borderId="36" xfId="2" applyFont="1" applyBorder="1" applyAlignment="1" applyProtection="1">
      <alignment horizontal="center" vertical="center" wrapText="1"/>
    </xf>
    <xf numFmtId="0" fontId="61" fillId="2" borderId="5" xfId="1" applyFont="1" applyFill="1" applyBorder="1" applyAlignment="1">
      <alignment horizontal="center" vertical="top" wrapText="1"/>
    </xf>
    <xf numFmtId="0" fontId="61" fillId="2" borderId="7" xfId="1" applyFont="1" applyFill="1" applyBorder="1" applyAlignment="1">
      <alignment horizontal="center" vertical="top" wrapText="1"/>
    </xf>
    <xf numFmtId="0" fontId="61" fillId="2" borderId="3" xfId="2" applyFont="1" applyFill="1" applyBorder="1" applyAlignment="1" applyProtection="1">
      <alignment horizontal="center" vertical="center" wrapText="1"/>
    </xf>
    <xf numFmtId="0" fontId="61" fillId="2" borderId="8" xfId="2" applyFont="1" applyFill="1" applyBorder="1" applyAlignment="1" applyProtection="1">
      <alignment horizontal="center" vertical="center" wrapText="1"/>
    </xf>
    <xf numFmtId="0" fontId="25" fillId="0" borderId="5" xfId="0" applyFont="1" applyBorder="1" applyAlignment="1">
      <alignment horizontal="center" vertical="top" wrapText="1"/>
    </xf>
    <xf numFmtId="0" fontId="25" fillId="0" borderId="38" xfId="0" applyFont="1" applyBorder="1" applyAlignment="1">
      <alignment horizontal="center" vertical="top" wrapText="1"/>
    </xf>
    <xf numFmtId="0" fontId="13" fillId="0" borderId="4" xfId="0" applyFont="1" applyBorder="1" applyAlignment="1">
      <alignment horizontal="center" vertical="top" wrapText="1"/>
    </xf>
    <xf numFmtId="0" fontId="13" fillId="0" borderId="7" xfId="0" applyFont="1" applyBorder="1" applyAlignment="1">
      <alignment horizontal="center" vertical="top" wrapText="1"/>
    </xf>
    <xf numFmtId="0" fontId="63" fillId="0" borderId="0" xfId="0" applyFont="1" applyAlignment="1">
      <alignment horizontal="left" vertical="center" wrapText="1"/>
    </xf>
    <xf numFmtId="0" fontId="13" fillId="0" borderId="38" xfId="0" applyFont="1" applyBorder="1" applyAlignment="1">
      <alignment horizontal="center" vertical="top" wrapText="1"/>
    </xf>
    <xf numFmtId="0" fontId="13" fillId="0" borderId="46" xfId="0" applyFont="1" applyBorder="1" applyAlignment="1">
      <alignment horizontal="center" vertical="top" wrapText="1"/>
    </xf>
    <xf numFmtId="0" fontId="13" fillId="0" borderId="47" xfId="0" applyFont="1" applyBorder="1" applyAlignment="1">
      <alignment horizontal="center" vertical="top" wrapText="1"/>
    </xf>
    <xf numFmtId="0" fontId="13" fillId="0" borderId="48" xfId="0" applyFont="1" applyBorder="1" applyAlignment="1">
      <alignment horizontal="center" vertical="top" wrapText="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12.1.3%20&#1057;&#1080;&#1089;&#1090;&#1077;&#1084;&#1072;%20&#1086;&#1090;&#1086;&#1087;&#1083;&#1077;&#1085;&#1080;&#1103;%20&#1079;&#1076;&#1072;&#1085;&#1080;&#1103;%20(&#1041;2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5.4.2.5%20&#1052;&#1086;&#1085;&#1090;&#1072;&#1078;%20&#1086;&#1082;&#1086;&#1085;%20&#1089;%2001.11.2024&#107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5.12.2.3%20&#1057;&#1080;&#1089;&#1090;&#1077;&#1084;&#1072;%20&#1077;&#1089;&#1090;&#1077;&#1089;&#1090;&#1074;&#1077;&#1085;&#1085;&#1086;&#1081;%20&#1074;&#1077;&#1085;&#1090;&#1080;&#1083;&#1103;&#1094;&#1080;&#1080;%20(&#1041;2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5.5.3.1.3%20&#1054;&#1090;&#1076;&#1077;&#1083;&#1082;&#1072;%20&#1091;&#1083;&#1080;&#1095;&#1085;&#1086;&#1081;%20&#1095;&#1072;&#1089;&#1090;&#1080;%20&#1074;&#1093;&#1086;&#1076;&#1085;&#1099;&#1093;%20&#1075;&#1088;&#1091;&#1087;&#1087;%20&#8470;1,2,3%20&#1087;.2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5.5.3.2.3%20&#1054;&#1090;&#1076;&#1077;&#1083;&#1082;&#1072;%20&#1091;&#1083;&#1080;&#1095;&#1085;&#1086;&#1081;%20&#1095;&#1072;&#1089;&#1090;&#1080;%20&#1074;&#1093;&#1086;&#1076;&#1085;&#1099;&#1093;%20&#1075;&#1088;&#1091;&#1087;&#1087;%20&#1057;&#1082;&#1074;&#1086;&#1079;&#1085;&#1099;&#1077;%20&#1087;&#1088;&#1086;&#1093;&#1086;&#1076;&#1099;%20&#8470;5,6,7%20&#1087;.2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050;&#1074;&#1072;&#1088;&#1090;&#1080;&#1088;&#1099;%20&#1050;&#1086;&#1084;&#1092;&#1086;&#1088;&#1090;/5.8.2.2.3%20&#1052;&#1086;&#1085;&#1090;&#1072;&#1078;%20&#1076;&#1074;&#1077;&#1088;&#1077;&#1081;%20&#1074;&#1093;&#1086;&#1076;&#1085;&#1099;&#1093;%20&#1074;%20&#1082;&#1074;&#1072;&#1088;&#1090;&#1080;&#1088;&#1099;%20&#1090;&#1080;&#1087;&#1072;%20_&#1050;&#1086;&#1084;&#1092;&#1086;&#1088;&#1090;_,_&#1041;&#1072;&#1079;&#1086;&#1074;&#1072;&#1103;__&#1041;2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050;&#1074;&#1072;&#1088;&#1090;&#1080;&#1088;&#1099;%20&#1050;&#1086;&#1084;&#1092;&#1086;&#1088;&#1090;/5.9.1.4.3%20&#1059;&#1089;&#1090;&#1088;&#1086;&#1081;&#1089;&#1090;&#1074;&#1086;%20&#1087;&#1086;&#1083;&#1086;&#1074;%20&#1074;%20&#1082;&#1074;&#1072;&#1088;&#1090;&#1080;&#1088;&#1072;&#1093;%20&#1090;&#1080;&#1087;&#1072;%20_&#1050;&#1086;&#1084;&#1092;&#1086;&#1088;&#1090;_,%20_&#1041;&#1072;&#1079;&#1086;&#1074;&#1072;&#1103;__&#1041;2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050;&#1074;&#1072;&#1088;&#1090;&#1080;&#1088;&#1099;%20&#1050;&#1086;&#1084;&#1092;&#1086;&#1088;&#1090;/5.9.3.8.3%20&#1054;&#1090;&#1076;&#1077;&#1083;&#1082;&#1072;%20&#1082;&#1074;&#1072;&#1088;&#1090;&#1080;&#1088;%20&#1090;&#1080;&#1087;&#1072;%20_&#1050;&#1086;&#1084;&#1092;&#1086;&#1088;&#1090;_,%20_&#1041;&#1072;&#1079;&#1086;&#1074;&#1072;&#1103;__&#1041;2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5.3.2.6%20%20&#1052;&#1086;&#1085;&#1090;&#1072;&#1078;%20&#1082;&#1086;&#1085;&#1089;&#1090;&#1088;&#1091;&#1082;&#1094;&#1080;&#1081;%20&#1082;&#1088;&#1099;&#1096;&#1085;&#1086;&#1081;%20&#1082;&#1086;&#1090;&#1077;&#1083;&#1100;&#1085;&#1086;&#1081;%20&#1089;%2001.11.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3.1.3.5%20&#1052;&#1086;&#1085;&#1090;&#1072;&#1078;%20&#1082;&#1086;&#1085;&#1089;&#1090;&#1088;&#1091;&#1082;&#1094;&#1080;&#1081;%20&#1079;%20-%20&#1052;&#1072;&#1081;,%202025%20&#10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7.3.3%20%20&#1059;&#1089;&#1090;&#1088;&#1086;&#1081;&#1089;&#1090;&#1074;&#1086;%20&#1087;&#1077;&#1088;&#1077;&#1075;&#1086;&#1088;&#1086;&#1076;&#1086;&#1082;%20&#1080;&#1079;%20&#1083;&#1080;&#1089;&#1090;&#1086;&#1074;&#1099;&#1093;%20&#1084;&#1072;&#1090;&#1077;&#1088;&#1080;&#1072;&#1083;&#1086;&#1074;%20&#1085;&#1072;%20&#1082;&#1072;&#1088;&#1082;&#1072;&#1089;&#1077;%20&#1089;%201.03.2024%20&#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5.8.2.6%20&#1052;&#1086;&#1085;&#1090;&#1072;&#1078;%20&#1076;&#1074;&#1077;&#1088;&#1077;&#1081;%20&#1074;%20&#1052;&#1054;&#1055;,%20&#1074;&#1093;&#1086;&#1076;&#1085;&#1099;&#1093;%20&#1074;%20&#1082;&#1074;&#1072;&#1088;&#1090;&#1080;&#1088;&#1099;%20&#1080;%20&#1084;&#1077;&#1078;&#1082;&#1086;&#1084;&#1085;&#1072;&#1090;&#1085;&#1099;&#1093;%20&#1089;%201.03.2024%20&#107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5.9.1.3.3%20&#1059;&#1089;&#1090;&#1088;&#1086;&#1081;&#1089;&#1090;&#1074;&#1086;%20&#1087;&#1086;&#1083;&#1086;&#1074;,%20&#1087;&#1086;&#1083;&#1099;%20&#1082;&#1086;&#1090;&#1077;&#1083;&#1100;&#1085;&#1086;&#1081;%20&#1089;%201.11.2024%20&#107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5.9.2.5%20%20&#1054;&#1090;&#1076;&#1077;&#1083;&#1082;&#1072;%20&#1052;&#1054;&#1055;%20&#1086;&#1073;&#1097;&#1077;&#1089;&#1090;&#1088;&#1086;&#1080;&#1090;&#1077;&#1083;&#1100;&#1085;&#1099;&#1077;%20&#1088;&#1072;&#1073;&#1086;&#1090;&#1099;%20&#1089;%201.11.2024%20&#107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5.9.2.6%20&#1054;&#1090;&#1076;&#1077;&#1083;&#1082;&#1072;%20&#1052;&#1054;&#1055;%20&#1086;&#1073;&#1097;&#1077;&#1089;&#1090;&#1088;&#1086;&#1080;&#1090;&#1077;&#1083;&#1100;&#1085;&#1099;&#1077;%20&#1088;&#1072;&#1073;&#1086;&#1090;&#1099;.%20&#1048;&#1079;&#1084;%20&#1087;&#1088;&#1086;&#1077;&#1082;&#1090;&#1072;%20&#8470;8%20&#1086;&#1090;%2018.11.2024%20&#107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5.9.3.5%20&#1054;&#1090;&#1076;&#1077;&#1083;&#1082;&#1072;%20&#1082;&#1074;&#1072;&#1088;&#1090;&#1080;&#1088;%20&#1089;%201.11.2024%20&#107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5.9.5.8%20&#1054;&#1090;&#1076;&#1077;&#1083;&#1082;&#1072;%20&#1090;&#1077;&#1093;&#1085;&#1080;&#1095;&#1077;&#1089;&#1082;&#1080;&#1093;%20&#1087;&#1086;&#1084;&#1077;&#1097;&#1077;&#1085;&#1080;&#1081;,%20&#1074;%20&#1090;&#1086;&#1084;%20&#1095;&#1080;&#1089;&#1083;&#1077;%20&#1090;&#1077;&#1093;&#1101;&#1090;&#1072;&#1078;%20(&#1095;&#1077;&#1088;&#1076;&#1072;&#1082;)%20&#1089;%201.11.2024%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Ведомость_списания"/>
      <sheetName val="5.Ресурсный_расчет"/>
      <sheetName val="4.Оборудование"/>
      <sheetName val="3.Материалы"/>
      <sheetName val="2.Лок.смета.и.Акт в ЕР"/>
      <sheetName val="SourceOb.2"/>
      <sheetName val="1.Лок.смета.и.Акт"/>
      <sheetName val="SourceOb.1"/>
      <sheetName val="Source"/>
      <sheetName val="SourceObSm"/>
      <sheetName val="SmtRes"/>
      <sheetName val="EtalonRes"/>
      <sheetName val="SrcKA"/>
    </sheetNames>
    <sheetDataSet>
      <sheetData sheetId="0" refreshError="1"/>
      <sheetData sheetId="1" refreshError="1"/>
      <sheetData sheetId="2" refreshError="1"/>
      <sheetData sheetId="3" refreshError="1"/>
      <sheetData sheetId="4">
        <row r="1575">
          <cell r="G1575">
            <v>84144</v>
          </cell>
        </row>
        <row r="1577">
          <cell r="G1577">
            <v>100972.8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refreshError="1"/>
      <sheetData sheetId="1" refreshError="1"/>
      <sheetData sheetId="2" refreshError="1"/>
      <sheetData sheetId="3">
        <row r="821">
          <cell r="G821">
            <v>547382</v>
          </cell>
        </row>
        <row r="823">
          <cell r="G823">
            <v>656858.4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Ведомость_списания"/>
      <sheetName val="5.Ресурсный_расчет"/>
      <sheetName val="4.Оборудование"/>
      <sheetName val="3.Материалы"/>
      <sheetName val="2.Лок.смета.и.Акт в ЕР"/>
      <sheetName val="SourceOb.2"/>
      <sheetName val="1.Лок.смета.и.Акт"/>
      <sheetName val="SourceOb.1"/>
      <sheetName val="Source"/>
      <sheetName val="SourceObSm"/>
      <sheetName val="SmtRes"/>
      <sheetName val="EtalonRes"/>
      <sheetName val="SrcKA"/>
    </sheetNames>
    <sheetDataSet>
      <sheetData sheetId="0" refreshError="1"/>
      <sheetData sheetId="1" refreshError="1"/>
      <sheetData sheetId="2" refreshError="1"/>
      <sheetData sheetId="3" refreshError="1"/>
      <sheetData sheetId="4">
        <row r="338">
          <cell r="G338">
            <v>33975</v>
          </cell>
        </row>
        <row r="340">
          <cell r="G340">
            <v>40770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Poprs"/>
      <sheetName val="SrcKA"/>
    </sheetNames>
    <sheetDataSet>
      <sheetData sheetId="0"/>
      <sheetData sheetId="1"/>
      <sheetData sheetId="2"/>
      <sheetData sheetId="3">
        <row r="1266">
          <cell r="G1266">
            <v>45357</v>
          </cell>
        </row>
        <row r="1268">
          <cell r="G1268">
            <v>54428.4</v>
          </cell>
        </row>
      </sheetData>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Poprs"/>
      <sheetName val="SrcKA"/>
    </sheetNames>
    <sheetDataSet>
      <sheetData sheetId="0"/>
      <sheetData sheetId="1"/>
      <sheetData sheetId="2"/>
      <sheetData sheetId="3">
        <row r="699">
          <cell r="G699">
            <v>27491</v>
          </cell>
        </row>
        <row r="701">
          <cell r="G701">
            <v>32989.199999999997</v>
          </cell>
        </row>
      </sheetData>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Poprs"/>
      <sheetName val="SrcKA"/>
    </sheetNames>
    <sheetDataSet>
      <sheetData sheetId="0" refreshError="1"/>
      <sheetData sheetId="1" refreshError="1"/>
      <sheetData sheetId="2" refreshError="1"/>
      <sheetData sheetId="3">
        <row r="357">
          <cell r="G357">
            <v>16144</v>
          </cell>
        </row>
        <row r="359">
          <cell r="G359">
            <v>19372.8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Poprs"/>
      <sheetName val="SrcKA"/>
    </sheetNames>
    <sheetDataSet>
      <sheetData sheetId="0" refreshError="1"/>
      <sheetData sheetId="1" refreshError="1"/>
      <sheetData sheetId="2" refreshError="1"/>
      <sheetData sheetId="3">
        <row r="523">
          <cell r="G523">
            <v>-12083</v>
          </cell>
        </row>
        <row r="525">
          <cell r="G525">
            <v>-14499.6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Poprs"/>
      <sheetName val="SrcKA"/>
    </sheetNames>
    <sheetDataSet>
      <sheetData sheetId="0"/>
      <sheetData sheetId="1"/>
      <sheetData sheetId="2"/>
      <sheetData sheetId="3">
        <row r="1668">
          <cell r="G1668">
            <v>425516</v>
          </cell>
        </row>
        <row r="1670">
          <cell r="G1670">
            <v>510619.2</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refreshError="1"/>
      <sheetData sheetId="1" refreshError="1"/>
      <sheetData sheetId="2" refreshError="1"/>
      <sheetData sheetId="3">
        <row r="1722">
          <cell r="G1722">
            <v>6681</v>
          </cell>
        </row>
        <row r="1724">
          <cell r="G1724">
            <v>8017.2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Материалы"/>
      <sheetName val="1.Лок.смета.и.Акт"/>
      <sheetName val="SourceOb.1"/>
      <sheetName val="Source"/>
      <sheetName val="SourceObSm"/>
      <sheetName val="SmtRes"/>
      <sheetName val="EtalonRes"/>
      <sheetName val="SrcPoprs"/>
      <sheetName val="SrcKA"/>
    </sheetNames>
    <sheetDataSet>
      <sheetData sheetId="0" refreshError="1"/>
      <sheetData sheetId="1">
        <row r="1881">
          <cell r="L1881">
            <v>58619</v>
          </cell>
        </row>
        <row r="1883">
          <cell r="L1883">
            <v>70342.8</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sheetData sheetId="1"/>
      <sheetData sheetId="2"/>
      <sheetData sheetId="3">
        <row r="450">
          <cell r="G450">
            <v>377688</v>
          </cell>
        </row>
        <row r="452">
          <cell r="G452">
            <v>453225.6</v>
          </cell>
        </row>
      </sheetData>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refreshError="1"/>
      <sheetData sheetId="1" refreshError="1"/>
      <sheetData sheetId="2" refreshError="1"/>
      <sheetData sheetId="3">
        <row r="378">
          <cell r="G378">
            <v>784306</v>
          </cell>
        </row>
        <row r="380">
          <cell r="G380">
            <v>941167.2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sheetData sheetId="1"/>
      <sheetData sheetId="2"/>
      <sheetData sheetId="3">
        <row r="4563">
          <cell r="G4563">
            <v>2835900</v>
          </cell>
        </row>
        <row r="4565">
          <cell r="G4565">
            <v>3403080</v>
          </cell>
        </row>
      </sheetData>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sheetData sheetId="1"/>
      <sheetData sheetId="2"/>
      <sheetData sheetId="3">
        <row r="1037">
          <cell r="G1037">
            <v>1835805</v>
          </cell>
        </row>
        <row r="1039">
          <cell r="G1039">
            <v>2202966</v>
          </cell>
        </row>
      </sheetData>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refreshError="1"/>
      <sheetData sheetId="1" refreshError="1"/>
      <sheetData sheetId="2" refreshError="1"/>
      <sheetData sheetId="3">
        <row r="421">
          <cell r="G421">
            <v>14640</v>
          </cell>
        </row>
        <row r="423">
          <cell r="G423">
            <v>17568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refreshError="1"/>
      <sheetData sheetId="1" refreshError="1"/>
      <sheetData sheetId="2" refreshError="1"/>
      <sheetData sheetId="3">
        <row r="776">
          <cell r="G776">
            <v>7559604</v>
          </cell>
        </row>
        <row r="778">
          <cell r="G778">
            <v>9071524.8000000007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Ведомость_списания"/>
      <sheetName val="4.Ресурсный_расчет"/>
      <sheetName val="3.Материалы"/>
      <sheetName val="2.Лок.смета.и.Акт"/>
      <sheetName val="SourceOb.2"/>
      <sheetName val="1.Лок.смета.и.Акт"/>
      <sheetName val="SourceOb.1"/>
      <sheetName val="Source"/>
      <sheetName val="SourceObSm"/>
      <sheetName val="SmtRes"/>
      <sheetName val="EtalonRes"/>
      <sheetName val="SrcKA"/>
    </sheetNames>
    <sheetDataSet>
      <sheetData sheetId="0"/>
      <sheetData sheetId="1"/>
      <sheetData sheetId="2"/>
      <sheetData sheetId="3">
        <row r="592">
          <cell r="G592">
            <v>37801.5</v>
          </cell>
        </row>
        <row r="594">
          <cell r="G594">
            <v>45361.8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323" t="s">
        <v>211</v>
      </c>
      <c r="B1" s="323"/>
      <c r="C1" s="323"/>
      <c r="D1" s="323"/>
      <c r="E1" s="323"/>
      <c r="F1" s="323"/>
      <c r="G1" s="323"/>
      <c r="H1" s="323"/>
      <c r="I1" s="323"/>
      <c r="J1" s="323"/>
      <c r="K1" s="323"/>
    </row>
    <row r="3" spans="1:255" x14ac:dyDescent="0.2">
      <c r="A3" s="20" t="s">
        <v>218</v>
      </c>
      <c r="B3" s="19"/>
      <c r="C3" s="324"/>
      <c r="D3" s="325"/>
      <c r="E3" s="325"/>
      <c r="F3" s="325"/>
      <c r="G3" s="325"/>
      <c r="H3" s="325"/>
      <c r="I3" s="325"/>
      <c r="J3" s="325"/>
      <c r="K3" s="325"/>
      <c r="BR3" s="22">
        <f>C3</f>
        <v>0</v>
      </c>
      <c r="IU3" s="23"/>
    </row>
    <row r="4" spans="1:255" x14ac:dyDescent="0.2">
      <c r="A4" s="20" t="s">
        <v>220</v>
      </c>
      <c r="B4" s="19"/>
      <c r="C4" s="326"/>
      <c r="D4" s="327"/>
      <c r="E4" s="327"/>
      <c r="F4" s="327"/>
      <c r="G4" s="327"/>
      <c r="H4" s="327"/>
      <c r="I4" s="327"/>
      <c r="J4" s="327"/>
      <c r="K4" s="327"/>
      <c r="BR4" s="22">
        <f>C4</f>
        <v>0</v>
      </c>
      <c r="IU4" s="23"/>
    </row>
    <row r="5" spans="1:255" x14ac:dyDescent="0.2">
      <c r="A5" s="20" t="s">
        <v>221</v>
      </c>
      <c r="B5" s="19"/>
      <c r="C5" s="326"/>
      <c r="D5" s="327"/>
      <c r="E5" s="327"/>
      <c r="F5" s="327"/>
      <c r="G5" s="327"/>
      <c r="H5" s="327"/>
      <c r="I5" s="327"/>
      <c r="J5" s="327"/>
      <c r="K5" s="327"/>
      <c r="BR5" s="22">
        <f>C5</f>
        <v>0</v>
      </c>
      <c r="IU5" s="23"/>
    </row>
    <row r="6" spans="1:255" x14ac:dyDescent="0.2">
      <c r="A6" s="20" t="s">
        <v>222</v>
      </c>
      <c r="B6" s="19"/>
      <c r="C6" s="328"/>
      <c r="D6" s="329"/>
      <c r="E6" s="329"/>
      <c r="F6" s="329"/>
      <c r="G6" s="329"/>
      <c r="H6" s="329"/>
      <c r="I6" s="329"/>
      <c r="J6" s="329"/>
      <c r="K6" s="329"/>
      <c r="BR6" s="22">
        <f>C6</f>
        <v>0</v>
      </c>
      <c r="IU6" s="23"/>
    </row>
    <row r="7" spans="1:255" x14ac:dyDescent="0.2">
      <c r="A7" s="330"/>
      <c r="B7" s="330"/>
      <c r="C7" s="330"/>
      <c r="D7" s="330"/>
      <c r="E7" s="330"/>
      <c r="F7" s="330"/>
      <c r="G7" s="330"/>
      <c r="H7" s="330"/>
      <c r="I7" s="330"/>
      <c r="J7" s="330"/>
      <c r="K7" s="330"/>
    </row>
    <row r="8" spans="1:255" ht="18.75" x14ac:dyDescent="0.3">
      <c r="A8" s="331" t="s">
        <v>385</v>
      </c>
      <c r="B8" s="331"/>
      <c r="C8" s="331"/>
      <c r="D8" s="331"/>
      <c r="E8" s="331"/>
      <c r="F8" s="331"/>
      <c r="G8" s="331"/>
      <c r="H8" s="331"/>
      <c r="I8" s="331"/>
      <c r="J8" s="331"/>
      <c r="K8" s="331"/>
    </row>
    <row r="9" spans="1:255" x14ac:dyDescent="0.2">
      <c r="A9" s="332" t="s">
        <v>386</v>
      </c>
      <c r="B9" s="332"/>
      <c r="C9" s="332"/>
      <c r="D9" s="332"/>
      <c r="E9" s="332"/>
      <c r="F9" s="332"/>
      <c r="G9" s="332"/>
      <c r="H9" s="332"/>
      <c r="I9" s="332"/>
      <c r="J9" s="332"/>
      <c r="K9" s="332"/>
    </row>
    <row r="10" spans="1:255" x14ac:dyDescent="0.2">
      <c r="A10" s="332"/>
      <c r="B10" s="332"/>
      <c r="C10" s="332"/>
      <c r="D10" s="332"/>
      <c r="E10" s="332"/>
      <c r="F10" s="332"/>
      <c r="G10" s="332"/>
      <c r="H10" s="332"/>
      <c r="I10" s="332"/>
      <c r="J10" s="332"/>
      <c r="K10" s="332"/>
    </row>
    <row r="11" spans="1:255" ht="31.5" x14ac:dyDescent="0.25">
      <c r="A11" s="14" t="s">
        <v>349</v>
      </c>
      <c r="B11" s="333" t="s">
        <v>4</v>
      </c>
      <c r="C11" s="333"/>
      <c r="D11" s="333"/>
      <c r="E11" s="333"/>
      <c r="F11" s="333"/>
      <c r="G11" s="333"/>
      <c r="H11" s="333"/>
      <c r="I11" s="333"/>
      <c r="J11" s="333"/>
      <c r="K11" s="333"/>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34" t="s">
        <v>4</v>
      </c>
      <c r="C12" s="334"/>
      <c r="D12" s="334"/>
      <c r="E12" s="334"/>
      <c r="F12" s="334"/>
      <c r="G12" s="334"/>
      <c r="H12" s="334"/>
      <c r="I12" s="334"/>
      <c r="J12" s="334"/>
      <c r="K12" s="334"/>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21" t="s">
        <v>244</v>
      </c>
      <c r="C13" s="322"/>
      <c r="D13" s="322"/>
      <c r="E13" s="322"/>
      <c r="F13" s="322"/>
      <c r="G13" s="322"/>
      <c r="H13" s="322"/>
      <c r="I13" s="322"/>
      <c r="J13" s="322"/>
      <c r="K13" s="322"/>
      <c r="BT13" s="22">
        <f>C13</f>
        <v>0</v>
      </c>
      <c r="IU13" s="23"/>
    </row>
    <row r="15" spans="1:255" x14ac:dyDescent="0.2">
      <c r="A15" s="168" t="s">
        <v>350</v>
      </c>
      <c r="B15" s="168" t="s">
        <v>352</v>
      </c>
      <c r="C15" s="168" t="s">
        <v>355</v>
      </c>
      <c r="D15" s="168" t="s">
        <v>357</v>
      </c>
      <c r="E15" s="168" t="s">
        <v>388</v>
      </c>
      <c r="F15" s="335" t="s">
        <v>390</v>
      </c>
      <c r="G15" s="336"/>
      <c r="H15" s="336"/>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37" t="s">
        <v>401</v>
      </c>
      <c r="B19" s="338"/>
      <c r="C19" s="338"/>
      <c r="D19" s="338"/>
      <c r="E19" s="338"/>
      <c r="F19" s="338"/>
      <c r="G19" s="338"/>
      <c r="H19" s="338"/>
      <c r="I19" s="338"/>
      <c r="J19" s="338"/>
      <c r="K19" s="339"/>
      <c r="BU19" s="193" t="str">
        <f>A19</f>
        <v>Смета: Устройство котлована</v>
      </c>
      <c r="IU19" s="23"/>
    </row>
    <row r="20" spans="1:255" ht="15" x14ac:dyDescent="0.25">
      <c r="A20" s="340" t="s">
        <v>16</v>
      </c>
      <c r="B20" s="341"/>
      <c r="C20" s="341"/>
      <c r="D20" s="341"/>
      <c r="E20" s="341"/>
      <c r="F20" s="341"/>
      <c r="G20" s="341"/>
      <c r="H20" s="341"/>
      <c r="I20" s="341"/>
      <c r="J20" s="341"/>
      <c r="K20" s="341"/>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42" t="s">
        <v>7</v>
      </c>
      <c r="G27" s="342"/>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43" t="s">
        <v>330</v>
      </c>
      <c r="D28" s="343"/>
      <c r="E28" s="343"/>
      <c r="F28" s="343" t="s">
        <v>331</v>
      </c>
      <c r="G28" s="343"/>
    </row>
    <row r="29" spans="1:255" x14ac:dyDescent="0.2">
      <c r="A29" s="18"/>
      <c r="B29" s="18"/>
      <c r="C29" s="18"/>
      <c r="D29" s="11" t="s">
        <v>332</v>
      </c>
      <c r="E29" s="18"/>
      <c r="F29" s="18"/>
      <c r="G29" s="18"/>
    </row>
    <row r="30" spans="1:255" ht="22.5" x14ac:dyDescent="0.2">
      <c r="A30" s="162" t="s">
        <v>335</v>
      </c>
      <c r="B30" s="162"/>
      <c r="C30" s="174" t="s">
        <v>343</v>
      </c>
      <c r="D30" s="163"/>
      <c r="E30" s="163"/>
      <c r="F30" s="342" t="s">
        <v>337</v>
      </c>
      <c r="G30" s="342"/>
      <c r="BY30" s="164" t="str">
        <f>C30</f>
        <v>Руководитель сметно-расчетной службы ООО "ОДСК"</v>
      </c>
      <c r="BZ30" s="164" t="str">
        <f>F30</f>
        <v>Артамонова Ю.А.</v>
      </c>
      <c r="IU30" s="23"/>
    </row>
    <row r="31" spans="1:255" s="176" customFormat="1" ht="11.25" x14ac:dyDescent="0.2">
      <c r="A31" s="175"/>
      <c r="B31" s="175"/>
      <c r="C31" s="343" t="s">
        <v>330</v>
      </c>
      <c r="D31" s="343"/>
      <c r="E31" s="343"/>
      <c r="F31" s="343" t="s">
        <v>331</v>
      </c>
      <c r="G31" s="343"/>
    </row>
    <row r="32" spans="1:255" x14ac:dyDescent="0.2">
      <c r="A32" s="18"/>
      <c r="B32" s="18"/>
      <c r="C32" s="18"/>
      <c r="D32" s="11" t="s">
        <v>332</v>
      </c>
      <c r="E32" s="18"/>
      <c r="F32" s="18"/>
      <c r="G32" s="18"/>
    </row>
    <row r="33" spans="1:255" x14ac:dyDescent="0.2">
      <c r="A33" s="162" t="s">
        <v>221</v>
      </c>
      <c r="B33" s="162"/>
      <c r="C33" s="174" t="s">
        <v>344</v>
      </c>
      <c r="D33" s="163"/>
      <c r="E33" s="163"/>
      <c r="F33" s="342" t="s">
        <v>345</v>
      </c>
      <c r="G33" s="342"/>
      <c r="BY33" s="164" t="str">
        <f>C33</f>
        <v>Руководитель ПТО ООО "ОСУ-2"</v>
      </c>
      <c r="BZ33" s="164" t="str">
        <f>F33</f>
        <v>Когтев В. И.</v>
      </c>
      <c r="IU33" s="23"/>
    </row>
    <row r="34" spans="1:255" s="176" customFormat="1" ht="11.25" x14ac:dyDescent="0.2">
      <c r="A34" s="175"/>
      <c r="B34" s="175"/>
      <c r="C34" s="343" t="s">
        <v>330</v>
      </c>
      <c r="D34" s="343"/>
      <c r="E34" s="343"/>
      <c r="F34" s="343" t="s">
        <v>331</v>
      </c>
      <c r="G34" s="343"/>
    </row>
    <row r="35" spans="1:255" x14ac:dyDescent="0.2">
      <c r="A35" s="18"/>
      <c r="B35" s="18"/>
      <c r="C35" s="18"/>
      <c r="D35" s="11" t="s">
        <v>332</v>
      </c>
      <c r="E35" s="18"/>
      <c r="F35" s="18"/>
      <c r="G35" s="18"/>
    </row>
  </sheetData>
  <mergeCells count="24">
    <mergeCell ref="F30:G30"/>
    <mergeCell ref="C31:E31"/>
    <mergeCell ref="F31:G31"/>
    <mergeCell ref="F33:G33"/>
    <mergeCell ref="C34:E34"/>
    <mergeCell ref="F34:G34"/>
    <mergeCell ref="F15:H15"/>
    <mergeCell ref="A19:K19"/>
    <mergeCell ref="A20:K20"/>
    <mergeCell ref="F27:G27"/>
    <mergeCell ref="C28:E28"/>
    <mergeCell ref="F28:G28"/>
    <mergeCell ref="B13:K13"/>
    <mergeCell ref="A1:K1"/>
    <mergeCell ref="C3:K3"/>
    <mergeCell ref="C4:K4"/>
    <mergeCell ref="C5:K5"/>
    <mergeCell ref="C6:K6"/>
    <mergeCell ref="A7:K7"/>
    <mergeCell ref="A8:K8"/>
    <mergeCell ref="A9:K9"/>
    <mergeCell ref="A10:K10"/>
    <mergeCell ref="B11:K11"/>
    <mergeCell ref="B12:K12"/>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23" t="s">
        <v>211</v>
      </c>
      <c r="B1" s="323"/>
      <c r="C1" s="323"/>
      <c r="D1" s="323"/>
      <c r="E1" s="323"/>
      <c r="F1" s="323"/>
      <c r="G1" s="323"/>
    </row>
    <row r="3" spans="1:255" x14ac:dyDescent="0.2">
      <c r="A3" s="20" t="s">
        <v>218</v>
      </c>
      <c r="B3" s="19"/>
      <c r="C3" s="324"/>
      <c r="D3" s="325"/>
      <c r="E3" s="325"/>
      <c r="F3" s="325"/>
      <c r="G3" s="325"/>
      <c r="BR3" s="22">
        <f>C3</f>
        <v>0</v>
      </c>
      <c r="IU3" s="23"/>
    </row>
    <row r="4" spans="1:255" x14ac:dyDescent="0.2">
      <c r="A4" s="20" t="s">
        <v>220</v>
      </c>
      <c r="B4" s="19"/>
      <c r="C4" s="326"/>
      <c r="D4" s="327"/>
      <c r="E4" s="327"/>
      <c r="F4" s="327"/>
      <c r="G4" s="327"/>
      <c r="BR4" s="22">
        <f>C4</f>
        <v>0</v>
      </c>
      <c r="IU4" s="23"/>
    </row>
    <row r="5" spans="1:255" x14ac:dyDescent="0.2">
      <c r="A5" s="20" t="s">
        <v>221</v>
      </c>
      <c r="B5" s="19"/>
      <c r="C5" s="326"/>
      <c r="D5" s="327"/>
      <c r="E5" s="327"/>
      <c r="F5" s="327"/>
      <c r="G5" s="327"/>
      <c r="BR5" s="22">
        <f>C5</f>
        <v>0</v>
      </c>
      <c r="IU5" s="23"/>
    </row>
    <row r="6" spans="1:255" x14ac:dyDescent="0.2">
      <c r="A6" s="20" t="s">
        <v>222</v>
      </c>
      <c r="B6" s="19"/>
      <c r="C6" s="328"/>
      <c r="D6" s="329"/>
      <c r="E6" s="329"/>
      <c r="F6" s="329"/>
      <c r="G6" s="329"/>
      <c r="BR6" s="22">
        <f>C6</f>
        <v>0</v>
      </c>
      <c r="IU6" s="23"/>
    </row>
    <row r="7" spans="1:255" x14ac:dyDescent="0.2">
      <c r="A7" s="330"/>
      <c r="B7" s="330"/>
      <c r="C7" s="330"/>
      <c r="D7" s="330"/>
      <c r="E7" s="330"/>
      <c r="F7" s="330"/>
      <c r="G7" s="330"/>
    </row>
    <row r="8" spans="1:255" ht="18.75" x14ac:dyDescent="0.3">
      <c r="A8" s="331" t="s">
        <v>371</v>
      </c>
      <c r="B8" s="331"/>
      <c r="C8" s="331"/>
      <c r="D8" s="331"/>
      <c r="E8" s="331"/>
      <c r="F8" s="331"/>
      <c r="G8" s="331"/>
    </row>
    <row r="9" spans="1:255" x14ac:dyDescent="0.2">
      <c r="A9" s="332"/>
      <c r="B9" s="332"/>
      <c r="C9" s="332"/>
      <c r="D9" s="332"/>
      <c r="E9" s="332"/>
      <c r="F9" s="332"/>
      <c r="G9" s="332"/>
    </row>
    <row r="10" spans="1:255" x14ac:dyDescent="0.2">
      <c r="A10" s="332"/>
      <c r="B10" s="332"/>
      <c r="C10" s="332"/>
      <c r="D10" s="332"/>
      <c r="E10" s="332"/>
      <c r="F10" s="332"/>
      <c r="G10" s="332"/>
    </row>
    <row r="11" spans="1:255" ht="47.25" x14ac:dyDescent="0.25">
      <c r="A11" s="14" t="s">
        <v>349</v>
      </c>
      <c r="B11" s="333" t="s">
        <v>4</v>
      </c>
      <c r="C11" s="333"/>
      <c r="D11" s="333"/>
      <c r="E11" s="333"/>
      <c r="F11" s="333"/>
      <c r="G11" s="333"/>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34" t="s">
        <v>4</v>
      </c>
      <c r="C12" s="334"/>
      <c r="D12" s="334"/>
      <c r="E12" s="334"/>
      <c r="F12" s="334"/>
      <c r="G12" s="334"/>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21" t="s">
        <v>244</v>
      </c>
      <c r="C13" s="322"/>
      <c r="D13" s="322"/>
      <c r="E13" s="322"/>
      <c r="F13" s="322"/>
      <c r="G13" s="322"/>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42" t="s">
        <v>7</v>
      </c>
      <c r="G40" s="342"/>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43" t="s">
        <v>330</v>
      </c>
      <c r="D41" s="343"/>
      <c r="E41" s="343"/>
      <c r="F41" s="343" t="s">
        <v>331</v>
      </c>
      <c r="G41" s="343"/>
    </row>
    <row r="42" spans="1:255" x14ac:dyDescent="0.2">
      <c r="A42" s="18"/>
      <c r="B42" s="18"/>
      <c r="C42" s="18"/>
      <c r="D42" s="11" t="s">
        <v>332</v>
      </c>
      <c r="E42" s="18"/>
      <c r="F42" s="18"/>
      <c r="G42" s="18"/>
    </row>
    <row r="43" spans="1:255" ht="22.5" x14ac:dyDescent="0.2">
      <c r="A43" s="162" t="s">
        <v>335</v>
      </c>
      <c r="B43" s="162"/>
      <c r="C43" s="174" t="s">
        <v>343</v>
      </c>
      <c r="D43" s="163"/>
      <c r="E43" s="163"/>
      <c r="F43" s="342" t="s">
        <v>337</v>
      </c>
      <c r="G43" s="342"/>
      <c r="BY43" s="164" t="str">
        <f>C43</f>
        <v>Руководитель сметно-расчетной службы ООО "ОДСК"</v>
      </c>
      <c r="BZ43" s="164" t="str">
        <f>F43</f>
        <v>Артамонова Ю.А.</v>
      </c>
      <c r="IU43" s="23"/>
    </row>
    <row r="44" spans="1:255" s="176" customFormat="1" ht="11.25" x14ac:dyDescent="0.2">
      <c r="A44" s="175"/>
      <c r="B44" s="175"/>
      <c r="C44" s="343" t="s">
        <v>330</v>
      </c>
      <c r="D44" s="343"/>
      <c r="E44" s="343"/>
      <c r="F44" s="343" t="s">
        <v>331</v>
      </c>
      <c r="G44" s="343"/>
    </row>
    <row r="45" spans="1:255" x14ac:dyDescent="0.2">
      <c r="A45" s="18"/>
      <c r="B45" s="18"/>
      <c r="C45" s="18"/>
      <c r="D45" s="11" t="s">
        <v>332</v>
      </c>
      <c r="E45" s="18"/>
      <c r="F45" s="18"/>
      <c r="G45" s="18"/>
    </row>
    <row r="46" spans="1:255" x14ac:dyDescent="0.2">
      <c r="A46" s="162" t="s">
        <v>221</v>
      </c>
      <c r="B46" s="162"/>
      <c r="C46" s="174" t="s">
        <v>344</v>
      </c>
      <c r="D46" s="163"/>
      <c r="E46" s="163"/>
      <c r="F46" s="342" t="s">
        <v>345</v>
      </c>
      <c r="G46" s="342"/>
      <c r="BY46" s="164" t="str">
        <f>C46</f>
        <v>Руководитель ПТО ООО "ОСУ-2"</v>
      </c>
      <c r="BZ46" s="164" t="str">
        <f>F46</f>
        <v>Когтев В. И.</v>
      </c>
      <c r="IU46" s="23"/>
    </row>
    <row r="47" spans="1:255" s="176" customFormat="1" ht="11.25" x14ac:dyDescent="0.2">
      <c r="A47" s="175"/>
      <c r="B47" s="175"/>
      <c r="C47" s="343" t="s">
        <v>330</v>
      </c>
      <c r="D47" s="343"/>
      <c r="E47" s="343"/>
      <c r="F47" s="343" t="s">
        <v>331</v>
      </c>
      <c r="G47" s="343"/>
    </row>
    <row r="48" spans="1:255" x14ac:dyDescent="0.2">
      <c r="A48" s="18"/>
      <c r="B48" s="18"/>
      <c r="C48" s="18"/>
      <c r="D48" s="11" t="s">
        <v>332</v>
      </c>
      <c r="E48" s="18"/>
      <c r="F48" s="18"/>
      <c r="G48" s="18"/>
    </row>
  </sheetData>
  <sortState ref="A27:IU30">
    <sortCondition ref="B27"/>
    <sortCondition ref="C27"/>
  </sortState>
  <mergeCells count="21">
    <mergeCell ref="F46:G46"/>
    <mergeCell ref="C47:E47"/>
    <mergeCell ref="F47:G47"/>
    <mergeCell ref="F40:G40"/>
    <mergeCell ref="C41:E41"/>
    <mergeCell ref="F41:G41"/>
    <mergeCell ref="F43:G43"/>
    <mergeCell ref="C44:E44"/>
    <mergeCell ref="F44:G44"/>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323" t="s">
        <v>211</v>
      </c>
      <c r="B1" s="323"/>
      <c r="C1" s="323"/>
      <c r="D1" s="323"/>
      <c r="E1" s="323"/>
      <c r="F1" s="323"/>
      <c r="G1" s="323"/>
    </row>
    <row r="3" spans="1:255" x14ac:dyDescent="0.2">
      <c r="A3" s="20" t="s">
        <v>218</v>
      </c>
      <c r="B3" s="19"/>
      <c r="C3" s="324"/>
      <c r="D3" s="325"/>
      <c r="E3" s="325"/>
      <c r="F3" s="325"/>
      <c r="G3" s="325"/>
      <c r="BR3" s="22">
        <f>C3</f>
        <v>0</v>
      </c>
      <c r="IU3" s="23"/>
    </row>
    <row r="4" spans="1:255" x14ac:dyDescent="0.2">
      <c r="A4" s="20" t="s">
        <v>220</v>
      </c>
      <c r="B4" s="19"/>
      <c r="C4" s="326"/>
      <c r="D4" s="327"/>
      <c r="E4" s="327"/>
      <c r="F4" s="327"/>
      <c r="G4" s="327"/>
      <c r="BR4" s="22">
        <f>C4</f>
        <v>0</v>
      </c>
      <c r="IU4" s="23"/>
    </row>
    <row r="5" spans="1:255" x14ac:dyDescent="0.2">
      <c r="A5" s="20" t="s">
        <v>221</v>
      </c>
      <c r="B5" s="19"/>
      <c r="C5" s="326"/>
      <c r="D5" s="327"/>
      <c r="E5" s="327"/>
      <c r="F5" s="327"/>
      <c r="G5" s="327"/>
      <c r="BR5" s="22">
        <f>C5</f>
        <v>0</v>
      </c>
      <c r="IU5" s="23"/>
    </row>
    <row r="6" spans="1:255" x14ac:dyDescent="0.2">
      <c r="A6" s="20" t="s">
        <v>222</v>
      </c>
      <c r="B6" s="19"/>
      <c r="C6" s="328"/>
      <c r="D6" s="329"/>
      <c r="E6" s="329"/>
      <c r="F6" s="329"/>
      <c r="G6" s="329"/>
      <c r="BR6" s="22">
        <f>C6</f>
        <v>0</v>
      </c>
      <c r="IU6" s="23"/>
    </row>
    <row r="7" spans="1:255" x14ac:dyDescent="0.2">
      <c r="A7" s="330"/>
      <c r="B7" s="330"/>
      <c r="C7" s="330"/>
      <c r="D7" s="330"/>
      <c r="E7" s="330"/>
      <c r="F7" s="330"/>
      <c r="G7" s="330"/>
    </row>
    <row r="8" spans="1:255" ht="18.75" x14ac:dyDescent="0.3">
      <c r="A8" s="331" t="s">
        <v>347</v>
      </c>
      <c r="B8" s="331"/>
      <c r="C8" s="331"/>
      <c r="D8" s="331"/>
      <c r="E8" s="331"/>
      <c r="F8" s="331"/>
      <c r="G8" s="331"/>
    </row>
    <row r="9" spans="1:255" x14ac:dyDescent="0.2">
      <c r="A9" s="332" t="s">
        <v>370</v>
      </c>
      <c r="B9" s="332"/>
      <c r="C9" s="332"/>
      <c r="D9" s="332"/>
      <c r="E9" s="332"/>
      <c r="F9" s="332"/>
      <c r="G9" s="332"/>
    </row>
    <row r="10" spans="1:255" x14ac:dyDescent="0.2">
      <c r="A10" s="332"/>
      <c r="B10" s="332"/>
      <c r="C10" s="332"/>
      <c r="D10" s="332"/>
      <c r="E10" s="332"/>
      <c r="F10" s="332"/>
      <c r="G10" s="332"/>
    </row>
    <row r="11" spans="1:255" ht="47.25" x14ac:dyDescent="0.25">
      <c r="A11" s="14" t="s">
        <v>224</v>
      </c>
      <c r="B11" s="334" t="s">
        <v>4</v>
      </c>
      <c r="C11" s="334"/>
      <c r="D11" s="334"/>
      <c r="E11" s="334"/>
      <c r="F11" s="334"/>
      <c r="G11" s="334"/>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42" t="s">
        <v>7</v>
      </c>
      <c r="G22" s="342"/>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43" t="s">
        <v>330</v>
      </c>
      <c r="D23" s="343"/>
      <c r="E23" s="343"/>
      <c r="F23" s="343" t="s">
        <v>331</v>
      </c>
      <c r="G23" s="343"/>
    </row>
    <row r="24" spans="1:255" x14ac:dyDescent="0.2">
      <c r="A24" s="18"/>
      <c r="B24" s="18"/>
      <c r="C24" s="18"/>
      <c r="D24" s="11" t="s">
        <v>332</v>
      </c>
      <c r="E24" s="18"/>
      <c r="F24" s="18"/>
      <c r="G24" s="18"/>
    </row>
    <row r="25" spans="1:255" ht="22.5" x14ac:dyDescent="0.2">
      <c r="A25" s="162" t="s">
        <v>335</v>
      </c>
      <c r="B25" s="162"/>
      <c r="C25" s="174" t="s">
        <v>343</v>
      </c>
      <c r="D25" s="163"/>
      <c r="E25" s="163"/>
      <c r="F25" s="342" t="s">
        <v>337</v>
      </c>
      <c r="G25" s="342"/>
      <c r="BY25" s="164" t="str">
        <f>C25</f>
        <v>Руководитель сметно-расчетной службы ООО "ОДСК"</v>
      </c>
      <c r="BZ25" s="164" t="str">
        <f>F25</f>
        <v>Артамонова Ю.А.</v>
      </c>
      <c r="IU25" s="23"/>
    </row>
    <row r="26" spans="1:255" s="176" customFormat="1" ht="11.25" x14ac:dyDescent="0.2">
      <c r="A26" s="175"/>
      <c r="B26" s="175"/>
      <c r="C26" s="343" t="s">
        <v>330</v>
      </c>
      <c r="D26" s="343"/>
      <c r="E26" s="343"/>
      <c r="F26" s="343" t="s">
        <v>331</v>
      </c>
      <c r="G26" s="343"/>
    </row>
    <row r="27" spans="1:255" x14ac:dyDescent="0.2">
      <c r="A27" s="18"/>
      <c r="B27" s="18"/>
      <c r="C27" s="18"/>
      <c r="D27" s="11" t="s">
        <v>332</v>
      </c>
      <c r="E27" s="18"/>
      <c r="F27" s="18"/>
      <c r="G27" s="18"/>
    </row>
    <row r="28" spans="1:255" x14ac:dyDescent="0.2">
      <c r="A28" s="162" t="s">
        <v>221</v>
      </c>
      <c r="B28" s="162"/>
      <c r="C28" s="174" t="s">
        <v>344</v>
      </c>
      <c r="D28" s="163"/>
      <c r="E28" s="163"/>
      <c r="F28" s="342" t="s">
        <v>345</v>
      </c>
      <c r="G28" s="342"/>
      <c r="BY28" s="164" t="str">
        <f>C28</f>
        <v>Руководитель ПТО ООО "ОСУ-2"</v>
      </c>
      <c r="BZ28" s="164" t="str">
        <f>F28</f>
        <v>Когтев В. И.</v>
      </c>
      <c r="IU28" s="23"/>
    </row>
    <row r="29" spans="1:255" s="176" customFormat="1" ht="11.25" x14ac:dyDescent="0.2">
      <c r="A29" s="175"/>
      <c r="B29" s="175"/>
      <c r="C29" s="343" t="s">
        <v>330</v>
      </c>
      <c r="D29" s="343"/>
      <c r="E29" s="343"/>
      <c r="F29" s="343" t="s">
        <v>331</v>
      </c>
      <c r="G29" s="343"/>
    </row>
    <row r="30" spans="1:255" x14ac:dyDescent="0.2">
      <c r="A30" s="18"/>
      <c r="B30" s="18"/>
      <c r="C30" s="18"/>
      <c r="D30" s="11" t="s">
        <v>332</v>
      </c>
      <c r="E30" s="18"/>
      <c r="F30" s="18"/>
      <c r="G30" s="18"/>
    </row>
    <row r="32" spans="1:255" x14ac:dyDescent="0.2">
      <c r="A32" s="31"/>
      <c r="B32" s="31"/>
    </row>
  </sheetData>
  <mergeCells count="19">
    <mergeCell ref="F25:G25"/>
    <mergeCell ref="C26:E26"/>
    <mergeCell ref="F26:G26"/>
    <mergeCell ref="F28:G28"/>
    <mergeCell ref="C29:E29"/>
    <mergeCell ref="F29:G29"/>
    <mergeCell ref="C23:E23"/>
    <mergeCell ref="F23:G23"/>
    <mergeCell ref="A1:G1"/>
    <mergeCell ref="C3:G3"/>
    <mergeCell ref="C4:G4"/>
    <mergeCell ref="C5:G5"/>
    <mergeCell ref="C6:G6"/>
    <mergeCell ref="A7:G7"/>
    <mergeCell ref="A8:G8"/>
    <mergeCell ref="A9:G9"/>
    <mergeCell ref="A10:G10"/>
    <mergeCell ref="B11:G11"/>
    <mergeCell ref="F22:G22"/>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23" t="s">
        <v>211</v>
      </c>
      <c r="B1" s="323"/>
      <c r="C1" s="323"/>
      <c r="D1" s="323"/>
      <c r="E1" s="323"/>
      <c r="F1" s="323"/>
      <c r="G1" s="323"/>
    </row>
    <row r="3" spans="1:255" x14ac:dyDescent="0.2">
      <c r="A3" s="20" t="s">
        <v>218</v>
      </c>
      <c r="B3" s="19"/>
      <c r="C3" s="324"/>
      <c r="D3" s="325"/>
      <c r="E3" s="325"/>
      <c r="F3" s="325"/>
      <c r="G3" s="325"/>
      <c r="BR3" s="22">
        <f>C3</f>
        <v>0</v>
      </c>
      <c r="IU3" s="23"/>
    </row>
    <row r="4" spans="1:255" x14ac:dyDescent="0.2">
      <c r="A4" s="20" t="s">
        <v>220</v>
      </c>
      <c r="B4" s="19"/>
      <c r="C4" s="326"/>
      <c r="D4" s="327"/>
      <c r="E4" s="327"/>
      <c r="F4" s="327"/>
      <c r="G4" s="327"/>
      <c r="BR4" s="22">
        <f>C4</f>
        <v>0</v>
      </c>
      <c r="IU4" s="23"/>
    </row>
    <row r="5" spans="1:255" x14ac:dyDescent="0.2">
      <c r="A5" s="20" t="s">
        <v>221</v>
      </c>
      <c r="B5" s="19"/>
      <c r="C5" s="326"/>
      <c r="D5" s="327"/>
      <c r="E5" s="327"/>
      <c r="F5" s="327"/>
      <c r="G5" s="327"/>
      <c r="BR5" s="22">
        <f>C5</f>
        <v>0</v>
      </c>
      <c r="IU5" s="23"/>
    </row>
    <row r="6" spans="1:255" x14ac:dyDescent="0.2">
      <c r="A6" s="20" t="s">
        <v>222</v>
      </c>
      <c r="B6" s="19"/>
      <c r="C6" s="328"/>
      <c r="D6" s="329"/>
      <c r="E6" s="329"/>
      <c r="F6" s="329"/>
      <c r="G6" s="329"/>
      <c r="BR6" s="22">
        <f>C6</f>
        <v>0</v>
      </c>
      <c r="IU6" s="23"/>
    </row>
    <row r="7" spans="1:255" x14ac:dyDescent="0.2">
      <c r="A7" s="330"/>
      <c r="B7" s="330"/>
      <c r="C7" s="330"/>
      <c r="D7" s="330"/>
      <c r="E7" s="330"/>
      <c r="F7" s="330"/>
      <c r="G7" s="330"/>
    </row>
    <row r="8" spans="1:255" ht="18.75" x14ac:dyDescent="0.3">
      <c r="A8" s="331" t="s">
        <v>347</v>
      </c>
      <c r="B8" s="331"/>
      <c r="C8" s="331"/>
      <c r="D8" s="331"/>
      <c r="E8" s="331"/>
      <c r="F8" s="331"/>
      <c r="G8" s="331"/>
    </row>
    <row r="9" spans="1:255" x14ac:dyDescent="0.2">
      <c r="A9" s="332" t="s">
        <v>348</v>
      </c>
      <c r="B9" s="332"/>
      <c r="C9" s="332"/>
      <c r="D9" s="332"/>
      <c r="E9" s="332"/>
      <c r="F9" s="332"/>
      <c r="G9" s="332"/>
    </row>
    <row r="10" spans="1:255" x14ac:dyDescent="0.2">
      <c r="A10" s="332"/>
      <c r="B10" s="332"/>
      <c r="C10" s="332"/>
      <c r="D10" s="332"/>
      <c r="E10" s="332"/>
      <c r="F10" s="332"/>
      <c r="G10" s="332"/>
    </row>
    <row r="11" spans="1:255" ht="47.25" x14ac:dyDescent="0.25">
      <c r="A11" s="14" t="s">
        <v>349</v>
      </c>
      <c r="B11" s="333" t="s">
        <v>4</v>
      </c>
      <c r="C11" s="333"/>
      <c r="D11" s="333"/>
      <c r="E11" s="333"/>
      <c r="F11" s="333"/>
      <c r="G11" s="333"/>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34" t="s">
        <v>4</v>
      </c>
      <c r="C12" s="334"/>
      <c r="D12" s="334"/>
      <c r="E12" s="334"/>
      <c r="F12" s="334"/>
      <c r="G12" s="334"/>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21" t="s">
        <v>244</v>
      </c>
      <c r="C13" s="322"/>
      <c r="D13" s="322"/>
      <c r="E13" s="322"/>
      <c r="F13" s="322"/>
      <c r="G13" s="322"/>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42" t="s">
        <v>7</v>
      </c>
      <c r="G24" s="342"/>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43" t="s">
        <v>330</v>
      </c>
      <c r="D25" s="343"/>
      <c r="E25" s="343"/>
      <c r="F25" s="343" t="s">
        <v>331</v>
      </c>
      <c r="G25" s="343"/>
    </row>
    <row r="26" spans="1:255" x14ac:dyDescent="0.2">
      <c r="A26" s="18"/>
      <c r="B26" s="18"/>
      <c r="C26" s="18"/>
      <c r="D26" s="11" t="s">
        <v>332</v>
      </c>
      <c r="E26" s="18"/>
      <c r="F26" s="18"/>
      <c r="G26" s="18"/>
    </row>
    <row r="27" spans="1:255" ht="22.5" x14ac:dyDescent="0.2">
      <c r="A27" s="162" t="s">
        <v>335</v>
      </c>
      <c r="B27" s="162"/>
      <c r="C27" s="174" t="s">
        <v>343</v>
      </c>
      <c r="D27" s="163"/>
      <c r="E27" s="163"/>
      <c r="F27" s="342" t="s">
        <v>337</v>
      </c>
      <c r="G27" s="342"/>
      <c r="BY27" s="164" t="str">
        <f>C27</f>
        <v>Руководитель сметно-расчетной службы ООО "ОДСК"</v>
      </c>
      <c r="BZ27" s="164" t="str">
        <f>F27</f>
        <v>Артамонова Ю.А.</v>
      </c>
      <c r="IU27" s="23"/>
    </row>
    <row r="28" spans="1:255" s="176" customFormat="1" ht="11.25" x14ac:dyDescent="0.2">
      <c r="A28" s="175"/>
      <c r="B28" s="175"/>
      <c r="C28" s="343" t="s">
        <v>330</v>
      </c>
      <c r="D28" s="343"/>
      <c r="E28" s="343"/>
      <c r="F28" s="343" t="s">
        <v>331</v>
      </c>
      <c r="G28" s="343"/>
    </row>
    <row r="29" spans="1:255" x14ac:dyDescent="0.2">
      <c r="A29" s="18"/>
      <c r="B29" s="18"/>
      <c r="C29" s="18"/>
      <c r="D29" s="11" t="s">
        <v>332</v>
      </c>
      <c r="E29" s="18"/>
      <c r="F29" s="18"/>
      <c r="G29" s="18"/>
    </row>
    <row r="30" spans="1:255" x14ac:dyDescent="0.2">
      <c r="A30" s="162" t="s">
        <v>221</v>
      </c>
      <c r="B30" s="162"/>
      <c r="C30" s="174" t="s">
        <v>344</v>
      </c>
      <c r="D30" s="163"/>
      <c r="E30" s="163"/>
      <c r="F30" s="342" t="s">
        <v>345</v>
      </c>
      <c r="G30" s="342"/>
      <c r="BY30" s="164" t="str">
        <f>C30</f>
        <v>Руководитель ПТО ООО "ОСУ-2"</v>
      </c>
      <c r="BZ30" s="164" t="str">
        <f>F30</f>
        <v>Когтев В. И.</v>
      </c>
      <c r="IU30" s="23"/>
    </row>
    <row r="31" spans="1:255" s="176" customFormat="1" ht="11.25" x14ac:dyDescent="0.2">
      <c r="A31" s="175"/>
      <c r="B31" s="175"/>
      <c r="C31" s="343" t="s">
        <v>330</v>
      </c>
      <c r="D31" s="343"/>
      <c r="E31" s="343"/>
      <c r="F31" s="343" t="s">
        <v>331</v>
      </c>
      <c r="G31" s="343"/>
    </row>
    <row r="32" spans="1:255" x14ac:dyDescent="0.2">
      <c r="A32" s="18"/>
      <c r="B32" s="18"/>
      <c r="C32" s="18"/>
      <c r="D32" s="11" t="s">
        <v>332</v>
      </c>
      <c r="E32" s="18"/>
      <c r="F32" s="18"/>
      <c r="G32" s="18"/>
    </row>
  </sheetData>
  <mergeCells count="21">
    <mergeCell ref="F30:G30"/>
    <mergeCell ref="C31:E31"/>
    <mergeCell ref="F31:G31"/>
    <mergeCell ref="F24:G24"/>
    <mergeCell ref="C25:E25"/>
    <mergeCell ref="F25:G25"/>
    <mergeCell ref="F27:G27"/>
    <mergeCell ref="C28:E28"/>
    <mergeCell ref="F28:G28"/>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46" t="s">
        <v>212</v>
      </c>
      <c r="I2" s="346"/>
      <c r="J2" s="346"/>
      <c r="K2" s="346"/>
    </row>
    <row r="3" spans="1:255" hidden="1" outlineLevel="1" x14ac:dyDescent="0.2">
      <c r="H3" s="346" t="s">
        <v>213</v>
      </c>
      <c r="I3" s="346"/>
      <c r="J3" s="346"/>
      <c r="K3" s="346"/>
    </row>
    <row r="4" spans="1:255" hidden="1" outlineLevel="1" x14ac:dyDescent="0.2">
      <c r="H4" s="346" t="s">
        <v>214</v>
      </c>
      <c r="I4" s="346"/>
      <c r="J4" s="346"/>
      <c r="K4" s="346"/>
    </row>
    <row r="5" spans="1:255" s="14" customFormat="1" ht="11.25" hidden="1" outlineLevel="1" x14ac:dyDescent="0.2">
      <c r="J5" s="347" t="s">
        <v>215</v>
      </c>
      <c r="K5" s="348"/>
    </row>
    <row r="6" spans="1:255" s="16" customFormat="1" ht="9.75" hidden="1" outlineLevel="1" x14ac:dyDescent="0.2">
      <c r="I6" s="17" t="s">
        <v>216</v>
      </c>
      <c r="J6" s="349" t="s">
        <v>217</v>
      </c>
      <c r="K6" s="350"/>
    </row>
    <row r="7" spans="1:255" hidden="1" outlineLevel="1" x14ac:dyDescent="0.2">
      <c r="A7" s="21" t="s">
        <v>218</v>
      </c>
      <c r="B7" s="19"/>
      <c r="C7" s="324"/>
      <c r="D7" s="325"/>
      <c r="E7" s="325"/>
      <c r="F7" s="325"/>
      <c r="G7" s="325"/>
      <c r="I7" s="17" t="s">
        <v>219</v>
      </c>
      <c r="J7" s="344"/>
      <c r="K7" s="345"/>
      <c r="BR7" s="22">
        <f>C7</f>
        <v>0</v>
      </c>
      <c r="IU7" s="23"/>
    </row>
    <row r="8" spans="1:255" hidden="1" outlineLevel="1" x14ac:dyDescent="0.2">
      <c r="A8" s="21" t="s">
        <v>220</v>
      </c>
      <c r="B8" s="19"/>
      <c r="C8" s="326"/>
      <c r="D8" s="327"/>
      <c r="E8" s="327"/>
      <c r="F8" s="327"/>
      <c r="G8" s="327"/>
      <c r="I8" s="17" t="s">
        <v>219</v>
      </c>
      <c r="J8" s="344"/>
      <c r="K8" s="345"/>
      <c r="BR8" s="22">
        <f>C8</f>
        <v>0</v>
      </c>
      <c r="IU8" s="23"/>
    </row>
    <row r="9" spans="1:255" hidden="1" outlineLevel="1" x14ac:dyDescent="0.2">
      <c r="A9" s="21" t="s">
        <v>221</v>
      </c>
      <c r="B9" s="19"/>
      <c r="C9" s="326"/>
      <c r="D9" s="327"/>
      <c r="E9" s="327"/>
      <c r="F9" s="327"/>
      <c r="G9" s="327"/>
      <c r="I9" s="17" t="s">
        <v>219</v>
      </c>
      <c r="J9" s="344"/>
      <c r="K9" s="345"/>
      <c r="BR9" s="22">
        <f>C9</f>
        <v>0</v>
      </c>
      <c r="IU9" s="23"/>
    </row>
    <row r="10" spans="1:255" hidden="1" outlineLevel="1" x14ac:dyDescent="0.2">
      <c r="A10" s="21" t="s">
        <v>222</v>
      </c>
      <c r="B10" s="19"/>
      <c r="C10" s="326"/>
      <c r="D10" s="327"/>
      <c r="E10" s="327"/>
      <c r="F10" s="327"/>
      <c r="G10" s="327"/>
      <c r="I10" s="17" t="s">
        <v>219</v>
      </c>
      <c r="J10" s="344"/>
      <c r="K10" s="345"/>
      <c r="BR10" s="22">
        <f>C10</f>
        <v>0</v>
      </c>
      <c r="IU10" s="23"/>
    </row>
    <row r="11" spans="1:255" ht="38.25" hidden="1" outlineLevel="1" x14ac:dyDescent="0.2">
      <c r="A11" s="21" t="s">
        <v>223</v>
      </c>
      <c r="C11" s="351" t="s">
        <v>4</v>
      </c>
      <c r="D11" s="351"/>
      <c r="E11" s="351"/>
      <c r="F11" s="351"/>
      <c r="G11" s="351"/>
      <c r="J11" s="344"/>
      <c r="K11" s="352"/>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51" t="s">
        <v>4</v>
      </c>
      <c r="D12" s="351"/>
      <c r="E12" s="351"/>
      <c r="F12" s="351"/>
      <c r="G12" s="351"/>
      <c r="J12" s="344"/>
      <c r="K12" s="352"/>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53" t="s">
        <v>226</v>
      </c>
      <c r="D13" s="354"/>
      <c r="E13" s="354"/>
      <c r="F13" s="354"/>
      <c r="G13" s="354"/>
      <c r="I13" s="17" t="s">
        <v>227</v>
      </c>
      <c r="J13" s="344"/>
      <c r="K13" s="352"/>
      <c r="BS13" s="27" t="str">
        <f>C13</f>
        <v xml:space="preserve"> 5.1.1.1 Устройство котлована</v>
      </c>
      <c r="IU13" s="23"/>
    </row>
    <row r="14" spans="1:255" hidden="1" outlineLevel="1" x14ac:dyDescent="0.2">
      <c r="G14" s="356" t="s">
        <v>228</v>
      </c>
      <c r="H14" s="356"/>
      <c r="I14" s="28" t="s">
        <v>229</v>
      </c>
      <c r="J14" s="357"/>
      <c r="K14" s="358"/>
      <c r="BW14" s="30">
        <f>J14</f>
        <v>0</v>
      </c>
      <c r="IU14" s="23"/>
    </row>
    <row r="15" spans="1:255" hidden="1" outlineLevel="1" x14ac:dyDescent="0.2">
      <c r="I15" s="29" t="s">
        <v>230</v>
      </c>
      <c r="J15" s="359"/>
      <c r="K15" s="360"/>
    </row>
    <row r="16" spans="1:255" s="16" customFormat="1" ht="11.25" hidden="1" outlineLevel="1" x14ac:dyDescent="0.2">
      <c r="I16" s="17" t="s">
        <v>231</v>
      </c>
      <c r="J16" s="361"/>
      <c r="K16" s="362"/>
    </row>
    <row r="17" spans="1:255" hidden="1" outlineLevel="1" x14ac:dyDescent="0.2"/>
    <row r="18" spans="1:255" hidden="1" outlineLevel="1" x14ac:dyDescent="0.2">
      <c r="G18" s="363" t="s">
        <v>232</v>
      </c>
      <c r="H18" s="363" t="s">
        <v>233</v>
      </c>
      <c r="I18" s="365" t="s">
        <v>234</v>
      </c>
      <c r="J18" s="366"/>
    </row>
    <row r="19" spans="1:255" ht="13.5" hidden="1" outlineLevel="1" thickBot="1" x14ac:dyDescent="0.25">
      <c r="G19" s="364"/>
      <c r="H19" s="364"/>
      <c r="I19" s="33" t="s">
        <v>235</v>
      </c>
      <c r="J19" s="34" t="s">
        <v>236</v>
      </c>
    </row>
    <row r="20" spans="1:255" ht="19.5" hidden="1" outlineLevel="1" thickBot="1" x14ac:dyDescent="0.35">
      <c r="C20" s="331" t="s">
        <v>237</v>
      </c>
      <c r="D20" s="331"/>
      <c r="E20" s="331"/>
      <c r="F20" s="331"/>
      <c r="G20" s="36"/>
      <c r="H20" s="37"/>
      <c r="I20" s="38"/>
      <c r="J20" s="39"/>
      <c r="K20" s="40"/>
    </row>
    <row r="21" spans="1:255" ht="15.75" hidden="1" outlineLevel="1" x14ac:dyDescent="0.25">
      <c r="C21" s="367" t="s">
        <v>238</v>
      </c>
      <c r="D21" s="367"/>
      <c r="E21" s="367"/>
      <c r="F21" s="367"/>
    </row>
    <row r="22" spans="1:255" hidden="1" outlineLevel="1" x14ac:dyDescent="0.2">
      <c r="C22" s="332"/>
      <c r="D22" s="330"/>
      <c r="E22" s="330"/>
      <c r="F22" s="330"/>
    </row>
    <row r="23" spans="1:255" hidden="1" outlineLevel="1" x14ac:dyDescent="0.2">
      <c r="C23" s="368" t="s">
        <v>15</v>
      </c>
      <c r="D23" s="369"/>
      <c r="E23" s="369"/>
      <c r="F23" s="369"/>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70">
        <f>K140/1000</f>
        <v>297.327</v>
      </c>
      <c r="F26" s="370"/>
      <c r="G26" s="16" t="s">
        <v>242</v>
      </c>
      <c r="H26" s="16"/>
      <c r="I26" s="16"/>
      <c r="J26" s="16"/>
      <c r="K26" s="16"/>
    </row>
    <row r="27" spans="1:255" collapsed="1" x14ac:dyDescent="0.2"/>
    <row r="28" spans="1:255" outlineLevel="1" x14ac:dyDescent="0.2">
      <c r="K28" s="41" t="s">
        <v>243</v>
      </c>
    </row>
    <row r="29" spans="1:255" ht="24" outlineLevel="1" x14ac:dyDescent="0.2">
      <c r="A29" s="21" t="s">
        <v>223</v>
      </c>
      <c r="C29" s="355" t="s">
        <v>4</v>
      </c>
      <c r="D29" s="355"/>
      <c r="E29" s="355"/>
      <c r="F29" s="355"/>
      <c r="G29" s="355"/>
      <c r="H29" s="355"/>
      <c r="I29" s="355"/>
      <c r="J29" s="355"/>
      <c r="K29" s="355"/>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55" t="s">
        <v>4</v>
      </c>
      <c r="D30" s="355"/>
      <c r="E30" s="355"/>
      <c r="F30" s="355"/>
      <c r="G30" s="355"/>
      <c r="H30" s="355"/>
      <c r="I30" s="355"/>
      <c r="J30" s="355"/>
      <c r="K30" s="355"/>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75" t="s">
        <v>244</v>
      </c>
      <c r="D31" s="355"/>
      <c r="E31" s="355"/>
      <c r="F31" s="355"/>
      <c r="G31" s="355"/>
      <c r="H31" s="355"/>
      <c r="I31" s="355"/>
      <c r="J31" s="355"/>
      <c r="K31" s="355"/>
      <c r="BT31" s="44" t="str">
        <f>C31</f>
        <v xml:space="preserve"> 5.1.1.1 Устройство котлована </v>
      </c>
      <c r="IU31" s="23"/>
    </row>
    <row r="32" spans="1:255" outlineLevel="1" x14ac:dyDescent="0.2"/>
    <row r="33" spans="1:255" ht="18.75" outlineLevel="1" x14ac:dyDescent="0.3">
      <c r="A33" s="331" t="s">
        <v>245</v>
      </c>
      <c r="B33" s="331"/>
      <c r="C33" s="331"/>
      <c r="D33" s="331"/>
      <c r="E33" s="331"/>
      <c r="F33" s="331"/>
      <c r="G33" s="331"/>
      <c r="H33" s="331"/>
      <c r="I33" s="331"/>
      <c r="J33" s="331"/>
      <c r="K33" s="331"/>
    </row>
    <row r="34" spans="1:255" outlineLevel="1" x14ac:dyDescent="0.2">
      <c r="A34" s="376" t="s">
        <v>15</v>
      </c>
      <c r="B34" s="376"/>
      <c r="C34" s="376"/>
      <c r="D34" s="376"/>
      <c r="E34" s="376"/>
      <c r="F34" s="376"/>
      <c r="G34" s="376"/>
      <c r="H34" s="376"/>
      <c r="I34" s="376"/>
      <c r="J34" s="376"/>
      <c r="K34" s="376"/>
      <c r="BV34" s="26" t="str">
        <f>A34</f>
        <v>Устройство котлована</v>
      </c>
      <c r="IU34" s="23"/>
    </row>
    <row r="35" spans="1:255" outlineLevel="1" x14ac:dyDescent="0.2">
      <c r="A35" s="21" t="s">
        <v>246</v>
      </c>
      <c r="C35" s="355" t="s">
        <v>402</v>
      </c>
      <c r="D35" s="355"/>
      <c r="E35" s="355"/>
      <c r="F35" s="355"/>
      <c r="G35" s="355"/>
      <c r="H35" s="355"/>
      <c r="I35" s="355"/>
      <c r="J35" s="355"/>
      <c r="K35" s="355"/>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71" t="s">
        <v>255</v>
      </c>
      <c r="B42" s="373" t="s">
        <v>256</v>
      </c>
      <c r="C42" s="373" t="s">
        <v>257</v>
      </c>
      <c r="D42" s="373" t="s">
        <v>258</v>
      </c>
      <c r="E42" s="373" t="s">
        <v>259</v>
      </c>
      <c r="F42" s="373" t="s">
        <v>260</v>
      </c>
      <c r="G42" s="373" t="s">
        <v>261</v>
      </c>
      <c r="H42" s="373" t="s">
        <v>262</v>
      </c>
      <c r="I42" s="373" t="s">
        <v>263</v>
      </c>
      <c r="J42" s="373" t="s">
        <v>264</v>
      </c>
      <c r="K42" s="380" t="s">
        <v>265</v>
      </c>
    </row>
    <row r="43" spans="1:255" x14ac:dyDescent="0.2">
      <c r="A43" s="372"/>
      <c r="B43" s="374"/>
      <c r="C43" s="374"/>
      <c r="D43" s="374"/>
      <c r="E43" s="374"/>
      <c r="F43" s="374"/>
      <c r="G43" s="374"/>
      <c r="H43" s="374"/>
      <c r="I43" s="374"/>
      <c r="J43" s="374"/>
      <c r="K43" s="381"/>
    </row>
    <row r="44" spans="1:255" x14ac:dyDescent="0.2">
      <c r="A44" s="372"/>
      <c r="B44" s="374"/>
      <c r="C44" s="374"/>
      <c r="D44" s="374"/>
      <c r="E44" s="374"/>
      <c r="F44" s="374"/>
      <c r="G44" s="374"/>
      <c r="H44" s="374"/>
      <c r="I44" s="374"/>
      <c r="J44" s="374"/>
      <c r="K44" s="381"/>
    </row>
    <row r="45" spans="1:255" ht="13.5" thickBot="1" x14ac:dyDescent="0.25">
      <c r="A45" s="372"/>
      <c r="B45" s="374"/>
      <c r="C45" s="374"/>
      <c r="D45" s="374"/>
      <c r="E45" s="374"/>
      <c r="F45" s="374"/>
      <c r="G45" s="374"/>
      <c r="H45" s="374"/>
      <c r="I45" s="374"/>
      <c r="J45" s="374"/>
      <c r="K45" s="381"/>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82" t="s">
        <v>16</v>
      </c>
      <c r="D48" s="382"/>
      <c r="E48" s="382"/>
      <c r="F48" s="382"/>
      <c r="G48" s="382"/>
      <c r="H48" s="382"/>
      <c r="I48" s="382"/>
      <c r="J48" s="382"/>
      <c r="K48" s="382"/>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77">
        <f>R56</f>
        <v>11777</v>
      </c>
      <c r="I56" s="378"/>
      <c r="J56" s="377">
        <f>S56</f>
        <v>92547</v>
      </c>
      <c r="K56" s="379"/>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83"/>
      <c r="I57" s="384"/>
      <c r="J57" s="383"/>
      <c r="K57" s="385"/>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77">
        <f>R61</f>
        <v>16406</v>
      </c>
      <c r="I61" s="378"/>
      <c r="J61" s="377">
        <f>S61</f>
        <v>116807</v>
      </c>
      <c r="K61" s="379"/>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83"/>
      <c r="I62" s="384"/>
      <c r="J62" s="383"/>
      <c r="K62" s="385"/>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77">
        <f>R70</f>
        <v>1635</v>
      </c>
      <c r="I70" s="378"/>
      <c r="J70" s="377">
        <f>S70</f>
        <v>17065</v>
      </c>
      <c r="K70" s="379"/>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83"/>
      <c r="I71" s="384"/>
      <c r="J71" s="383"/>
      <c r="K71" s="385"/>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77">
        <f>R78</f>
        <v>4719</v>
      </c>
      <c r="I78" s="378"/>
      <c r="J78" s="377">
        <f>S78</f>
        <v>113690</v>
      </c>
      <c r="K78" s="379"/>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83"/>
      <c r="I79" s="384"/>
      <c r="J79" s="383"/>
      <c r="K79" s="385"/>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42"/>
      <c r="D145" s="342"/>
      <c r="E145" s="342"/>
      <c r="F145" s="342"/>
      <c r="G145" s="163"/>
      <c r="H145" s="163"/>
      <c r="I145" s="342"/>
      <c r="J145" s="342"/>
      <c r="BY145" s="164">
        <f>C145</f>
        <v>0</v>
      </c>
      <c r="BZ145" s="164">
        <f>I145</f>
        <v>0</v>
      </c>
      <c r="IU145" s="23"/>
    </row>
    <row r="146" spans="1:255" s="166" customFormat="1" ht="11.25" hidden="1" outlineLevel="1" x14ac:dyDescent="0.2">
      <c r="A146" s="165"/>
      <c r="B146" s="165"/>
      <c r="C146" s="386" t="s">
        <v>330</v>
      </c>
      <c r="D146" s="386"/>
      <c r="E146" s="386"/>
      <c r="F146" s="386"/>
      <c r="G146" s="386"/>
      <c r="H146" s="386"/>
      <c r="I146" s="386" t="s">
        <v>331</v>
      </c>
      <c r="J146" s="386"/>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42"/>
      <c r="D148" s="342"/>
      <c r="E148" s="342"/>
      <c r="F148" s="342"/>
      <c r="G148" s="163"/>
      <c r="H148" s="163"/>
      <c r="I148" s="342"/>
      <c r="J148" s="342"/>
      <c r="BY148" s="164">
        <f>C148</f>
        <v>0</v>
      </c>
      <c r="BZ148" s="164">
        <f>I148</f>
        <v>0</v>
      </c>
      <c r="IU148" s="23"/>
    </row>
    <row r="149" spans="1:255" s="166" customFormat="1" ht="11.25" hidden="1" outlineLevel="1" x14ac:dyDescent="0.2">
      <c r="A149" s="165"/>
      <c r="B149" s="165"/>
      <c r="C149" s="386" t="s">
        <v>330</v>
      </c>
      <c r="D149" s="386"/>
      <c r="E149" s="386"/>
      <c r="F149" s="386"/>
      <c r="G149" s="386"/>
      <c r="H149" s="386"/>
      <c r="I149" s="386" t="s">
        <v>331</v>
      </c>
      <c r="J149" s="386"/>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42" t="s">
        <v>403</v>
      </c>
      <c r="D154" s="342"/>
      <c r="E154" s="342"/>
      <c r="F154" s="342"/>
      <c r="G154" s="163"/>
      <c r="H154" s="163"/>
      <c r="I154" s="342" t="s">
        <v>7</v>
      </c>
      <c r="J154" s="342"/>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6" t="s">
        <v>330</v>
      </c>
      <c r="D155" s="386"/>
      <c r="E155" s="386"/>
      <c r="F155" s="386"/>
      <c r="G155" s="386"/>
      <c r="H155" s="386"/>
      <c r="I155" s="386" t="s">
        <v>331</v>
      </c>
      <c r="J155" s="386"/>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42" t="s">
        <v>343</v>
      </c>
      <c r="D157" s="342"/>
      <c r="E157" s="342"/>
      <c r="F157" s="342"/>
      <c r="G157" s="163"/>
      <c r="H157" s="163"/>
      <c r="I157" s="342" t="s">
        <v>337</v>
      </c>
      <c r="J157" s="342"/>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6" t="s">
        <v>330</v>
      </c>
      <c r="D158" s="386"/>
      <c r="E158" s="386"/>
      <c r="F158" s="386"/>
      <c r="G158" s="386"/>
      <c r="H158" s="386"/>
      <c r="I158" s="386" t="s">
        <v>331</v>
      </c>
      <c r="J158" s="386"/>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42" t="s">
        <v>344</v>
      </c>
      <c r="D160" s="342"/>
      <c r="E160" s="342"/>
      <c r="F160" s="342"/>
      <c r="G160" s="163"/>
      <c r="H160" s="163"/>
      <c r="I160" s="342" t="s">
        <v>345</v>
      </c>
      <c r="J160" s="342"/>
      <c r="BY160" s="164" t="str">
        <f>C160</f>
        <v>Руководитель ПТО ООО "ОСУ-2"</v>
      </c>
      <c r="BZ160" s="164" t="str">
        <f>I160</f>
        <v>Когтев В. И.</v>
      </c>
      <c r="IU160" s="23"/>
    </row>
    <row r="161" spans="1:10" s="166" customFormat="1" ht="11.25" hidden="1" outlineLevel="1" x14ac:dyDescent="0.2">
      <c r="A161" s="165"/>
      <c r="B161" s="165"/>
      <c r="C161" s="386" t="s">
        <v>330</v>
      </c>
      <c r="D161" s="386"/>
      <c r="E161" s="386"/>
      <c r="F161" s="386"/>
      <c r="G161" s="386"/>
      <c r="H161" s="386"/>
      <c r="I161" s="386" t="s">
        <v>331</v>
      </c>
      <c r="J161" s="386"/>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46" t="s">
        <v>212</v>
      </c>
      <c r="I2" s="346"/>
      <c r="J2" s="346"/>
      <c r="K2" s="346"/>
    </row>
    <row r="3" spans="1:255" hidden="1" outlineLevel="1" x14ac:dyDescent="0.2">
      <c r="H3" s="346" t="s">
        <v>213</v>
      </c>
      <c r="I3" s="346"/>
      <c r="J3" s="346"/>
      <c r="K3" s="346"/>
    </row>
    <row r="4" spans="1:255" hidden="1" outlineLevel="1" x14ac:dyDescent="0.2">
      <c r="H4" s="346" t="s">
        <v>214</v>
      </c>
      <c r="I4" s="346"/>
      <c r="J4" s="346"/>
      <c r="K4" s="346"/>
    </row>
    <row r="5" spans="1:255" s="14" customFormat="1" ht="11.25" hidden="1" outlineLevel="1" x14ac:dyDescent="0.2">
      <c r="J5" s="347" t="s">
        <v>215</v>
      </c>
      <c r="K5" s="348"/>
    </row>
    <row r="6" spans="1:255" s="16" customFormat="1" ht="9.75" hidden="1" outlineLevel="1" x14ac:dyDescent="0.2">
      <c r="I6" s="17" t="s">
        <v>216</v>
      </c>
      <c r="J6" s="349" t="s">
        <v>217</v>
      </c>
      <c r="K6" s="350"/>
    </row>
    <row r="7" spans="1:255" hidden="1" outlineLevel="1" x14ac:dyDescent="0.2">
      <c r="A7" s="21" t="s">
        <v>218</v>
      </c>
      <c r="B7" s="19"/>
      <c r="C7" s="324"/>
      <c r="D7" s="325"/>
      <c r="E7" s="325"/>
      <c r="F7" s="325"/>
      <c r="G7" s="325"/>
      <c r="I7" s="17" t="s">
        <v>219</v>
      </c>
      <c r="J7" s="344"/>
      <c r="K7" s="345"/>
      <c r="BR7" s="22">
        <f>C7</f>
        <v>0</v>
      </c>
      <c r="IU7" s="23"/>
    </row>
    <row r="8" spans="1:255" hidden="1" outlineLevel="1" x14ac:dyDescent="0.2">
      <c r="A8" s="21" t="s">
        <v>220</v>
      </c>
      <c r="B8" s="19"/>
      <c r="C8" s="326"/>
      <c r="D8" s="327"/>
      <c r="E8" s="327"/>
      <c r="F8" s="327"/>
      <c r="G8" s="327"/>
      <c r="I8" s="17" t="s">
        <v>219</v>
      </c>
      <c r="J8" s="344"/>
      <c r="K8" s="345"/>
      <c r="BR8" s="22">
        <f>C8</f>
        <v>0</v>
      </c>
      <c r="IU8" s="23"/>
    </row>
    <row r="9" spans="1:255" hidden="1" outlineLevel="1" x14ac:dyDescent="0.2">
      <c r="A9" s="21" t="s">
        <v>221</v>
      </c>
      <c r="B9" s="19"/>
      <c r="C9" s="326"/>
      <c r="D9" s="327"/>
      <c r="E9" s="327"/>
      <c r="F9" s="327"/>
      <c r="G9" s="327"/>
      <c r="I9" s="17" t="s">
        <v>219</v>
      </c>
      <c r="J9" s="344"/>
      <c r="K9" s="345"/>
      <c r="BR9" s="22">
        <f>C9</f>
        <v>0</v>
      </c>
      <c r="IU9" s="23"/>
    </row>
    <row r="10" spans="1:255" hidden="1" outlineLevel="1" x14ac:dyDescent="0.2">
      <c r="A10" s="21" t="s">
        <v>222</v>
      </c>
      <c r="B10" s="19"/>
      <c r="C10" s="326"/>
      <c r="D10" s="327"/>
      <c r="E10" s="327"/>
      <c r="F10" s="327"/>
      <c r="G10" s="327"/>
      <c r="I10" s="17" t="s">
        <v>219</v>
      </c>
      <c r="J10" s="344"/>
      <c r="K10" s="345"/>
      <c r="BR10" s="22">
        <f>C10</f>
        <v>0</v>
      </c>
      <c r="IU10" s="23"/>
    </row>
    <row r="11" spans="1:255" ht="38.25" hidden="1" outlineLevel="1" x14ac:dyDescent="0.2">
      <c r="A11" s="21" t="s">
        <v>223</v>
      </c>
      <c r="C11" s="351" t="s">
        <v>4</v>
      </c>
      <c r="D11" s="351"/>
      <c r="E11" s="351"/>
      <c r="F11" s="351"/>
      <c r="G11" s="351"/>
      <c r="J11" s="344"/>
      <c r="K11" s="352"/>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51" t="s">
        <v>4</v>
      </c>
      <c r="D12" s="351"/>
      <c r="E12" s="351"/>
      <c r="F12" s="351"/>
      <c r="G12" s="351"/>
      <c r="J12" s="344"/>
      <c r="K12" s="352"/>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53" t="s">
        <v>226</v>
      </c>
      <c r="D13" s="354"/>
      <c r="E13" s="354"/>
      <c r="F13" s="354"/>
      <c r="G13" s="354"/>
      <c r="I13" s="17" t="s">
        <v>227</v>
      </c>
      <c r="J13" s="344"/>
      <c r="K13" s="352"/>
      <c r="BS13" s="27" t="str">
        <f>C13</f>
        <v xml:space="preserve"> 5.1.1.1 Устройство котлована</v>
      </c>
      <c r="IU13" s="23"/>
    </row>
    <row r="14" spans="1:255" hidden="1" outlineLevel="1" x14ac:dyDescent="0.2">
      <c r="G14" s="356" t="s">
        <v>228</v>
      </c>
      <c r="H14" s="356"/>
      <c r="I14" s="28" t="s">
        <v>229</v>
      </c>
      <c r="J14" s="357"/>
      <c r="K14" s="358"/>
      <c r="BW14" s="30">
        <f>J14</f>
        <v>0</v>
      </c>
      <c r="IU14" s="23"/>
    </row>
    <row r="15" spans="1:255" hidden="1" outlineLevel="1" x14ac:dyDescent="0.2">
      <c r="I15" s="29" t="s">
        <v>230</v>
      </c>
      <c r="J15" s="359"/>
      <c r="K15" s="360"/>
    </row>
    <row r="16" spans="1:255" s="16" customFormat="1" ht="11.25" hidden="1" outlineLevel="1" x14ac:dyDescent="0.2">
      <c r="I16" s="17" t="s">
        <v>231</v>
      </c>
      <c r="J16" s="361"/>
      <c r="K16" s="362"/>
    </row>
    <row r="17" spans="1:255" hidden="1" outlineLevel="1" x14ac:dyDescent="0.2"/>
    <row r="18" spans="1:255" hidden="1" outlineLevel="1" x14ac:dyDescent="0.2">
      <c r="G18" s="363" t="s">
        <v>232</v>
      </c>
      <c r="H18" s="363" t="s">
        <v>233</v>
      </c>
      <c r="I18" s="365" t="s">
        <v>234</v>
      </c>
      <c r="J18" s="366"/>
    </row>
    <row r="19" spans="1:255" ht="13.5" hidden="1" outlineLevel="1" thickBot="1" x14ac:dyDescent="0.25">
      <c r="G19" s="364"/>
      <c r="H19" s="364"/>
      <c r="I19" s="33" t="s">
        <v>235</v>
      </c>
      <c r="J19" s="34" t="s">
        <v>236</v>
      </c>
    </row>
    <row r="20" spans="1:255" ht="19.5" hidden="1" outlineLevel="1" thickBot="1" x14ac:dyDescent="0.35">
      <c r="C20" s="331" t="s">
        <v>237</v>
      </c>
      <c r="D20" s="331"/>
      <c r="E20" s="331"/>
      <c r="F20" s="331"/>
      <c r="G20" s="36"/>
      <c r="H20" s="37"/>
      <c r="I20" s="38"/>
      <c r="J20" s="39"/>
      <c r="K20" s="40"/>
    </row>
    <row r="21" spans="1:255" ht="15.75" hidden="1" outlineLevel="1" x14ac:dyDescent="0.25">
      <c r="C21" s="367" t="s">
        <v>238</v>
      </c>
      <c r="D21" s="367"/>
      <c r="E21" s="367"/>
      <c r="F21" s="367"/>
    </row>
    <row r="22" spans="1:255" hidden="1" outlineLevel="1" x14ac:dyDescent="0.2">
      <c r="C22" s="332"/>
      <c r="D22" s="330"/>
      <c r="E22" s="330"/>
      <c r="F22" s="330"/>
    </row>
    <row r="23" spans="1:255" hidden="1" outlineLevel="1" x14ac:dyDescent="0.2">
      <c r="C23" s="368" t="s">
        <v>15</v>
      </c>
      <c r="D23" s="369"/>
      <c r="E23" s="369"/>
      <c r="F23" s="369"/>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70">
        <f>K140/1000</f>
        <v>297.327</v>
      </c>
      <c r="F26" s="370"/>
      <c r="G26" s="16" t="s">
        <v>242</v>
      </c>
      <c r="H26" s="16"/>
      <c r="I26" s="16"/>
      <c r="J26" s="16"/>
      <c r="K26" s="16"/>
    </row>
    <row r="27" spans="1:255" collapsed="1" x14ac:dyDescent="0.2"/>
    <row r="28" spans="1:255" outlineLevel="1" x14ac:dyDescent="0.2">
      <c r="K28" s="41" t="s">
        <v>243</v>
      </c>
    </row>
    <row r="29" spans="1:255" ht="24" outlineLevel="1" x14ac:dyDescent="0.2">
      <c r="A29" s="21" t="s">
        <v>223</v>
      </c>
      <c r="C29" s="355" t="s">
        <v>4</v>
      </c>
      <c r="D29" s="355"/>
      <c r="E29" s="355"/>
      <c r="F29" s="355"/>
      <c r="G29" s="355"/>
      <c r="H29" s="355"/>
      <c r="I29" s="355"/>
      <c r="J29" s="355"/>
      <c r="K29" s="355"/>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55" t="s">
        <v>4</v>
      </c>
      <c r="D30" s="355"/>
      <c r="E30" s="355"/>
      <c r="F30" s="355"/>
      <c r="G30" s="355"/>
      <c r="H30" s="355"/>
      <c r="I30" s="355"/>
      <c r="J30" s="355"/>
      <c r="K30" s="355"/>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75" t="s">
        <v>244</v>
      </c>
      <c r="D31" s="355"/>
      <c r="E31" s="355"/>
      <c r="F31" s="355"/>
      <c r="G31" s="355"/>
      <c r="H31" s="355"/>
      <c r="I31" s="355"/>
      <c r="J31" s="355"/>
      <c r="K31" s="355"/>
      <c r="BT31" s="44" t="str">
        <f>C31</f>
        <v xml:space="preserve"> 5.1.1.1 Устройство котлована </v>
      </c>
      <c r="IU31" s="23"/>
    </row>
    <row r="32" spans="1:255" outlineLevel="1" x14ac:dyDescent="0.2"/>
    <row r="33" spans="1:255" ht="18.75" outlineLevel="1" x14ac:dyDescent="0.3">
      <c r="A33" s="331" t="s">
        <v>245</v>
      </c>
      <c r="B33" s="331"/>
      <c r="C33" s="331"/>
      <c r="D33" s="331"/>
      <c r="E33" s="331"/>
      <c r="F33" s="331"/>
      <c r="G33" s="331"/>
      <c r="H33" s="331"/>
      <c r="I33" s="331"/>
      <c r="J33" s="331"/>
      <c r="K33" s="331"/>
    </row>
    <row r="34" spans="1:255" outlineLevel="1" x14ac:dyDescent="0.2">
      <c r="A34" s="376" t="s">
        <v>15</v>
      </c>
      <c r="B34" s="376"/>
      <c r="C34" s="376"/>
      <c r="D34" s="376"/>
      <c r="E34" s="376"/>
      <c r="F34" s="376"/>
      <c r="G34" s="376"/>
      <c r="H34" s="376"/>
      <c r="I34" s="376"/>
      <c r="J34" s="376"/>
      <c r="K34" s="376"/>
      <c r="BV34" s="26" t="str">
        <f>A34</f>
        <v>Устройство котлована</v>
      </c>
      <c r="IU34" s="23"/>
    </row>
    <row r="35" spans="1:255" outlineLevel="1" x14ac:dyDescent="0.2">
      <c r="A35" s="21" t="s">
        <v>246</v>
      </c>
      <c r="C35" s="355" t="s">
        <v>402</v>
      </c>
      <c r="D35" s="355"/>
      <c r="E35" s="355"/>
      <c r="F35" s="355"/>
      <c r="G35" s="355"/>
      <c r="H35" s="355"/>
      <c r="I35" s="355"/>
      <c r="J35" s="355"/>
      <c r="K35" s="355"/>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71" t="s">
        <v>255</v>
      </c>
      <c r="B42" s="373" t="s">
        <v>256</v>
      </c>
      <c r="C42" s="373" t="s">
        <v>257</v>
      </c>
      <c r="D42" s="373" t="s">
        <v>258</v>
      </c>
      <c r="E42" s="373" t="s">
        <v>259</v>
      </c>
      <c r="F42" s="373" t="s">
        <v>260</v>
      </c>
      <c r="G42" s="373" t="s">
        <v>261</v>
      </c>
      <c r="H42" s="373" t="s">
        <v>262</v>
      </c>
      <c r="I42" s="373" t="s">
        <v>263</v>
      </c>
      <c r="J42" s="373" t="s">
        <v>264</v>
      </c>
      <c r="K42" s="380" t="s">
        <v>265</v>
      </c>
    </row>
    <row r="43" spans="1:255" x14ac:dyDescent="0.2">
      <c r="A43" s="372"/>
      <c r="B43" s="374"/>
      <c r="C43" s="374"/>
      <c r="D43" s="374"/>
      <c r="E43" s="374"/>
      <c r="F43" s="374"/>
      <c r="G43" s="374"/>
      <c r="H43" s="374"/>
      <c r="I43" s="374"/>
      <c r="J43" s="374"/>
      <c r="K43" s="381"/>
    </row>
    <row r="44" spans="1:255" x14ac:dyDescent="0.2">
      <c r="A44" s="372"/>
      <c r="B44" s="374"/>
      <c r="C44" s="374"/>
      <c r="D44" s="374"/>
      <c r="E44" s="374"/>
      <c r="F44" s="374"/>
      <c r="G44" s="374"/>
      <c r="H44" s="374"/>
      <c r="I44" s="374"/>
      <c r="J44" s="374"/>
      <c r="K44" s="381"/>
    </row>
    <row r="45" spans="1:255" ht="13.5" thickBot="1" x14ac:dyDescent="0.25">
      <c r="A45" s="372"/>
      <c r="B45" s="374"/>
      <c r="C45" s="374"/>
      <c r="D45" s="374"/>
      <c r="E45" s="374"/>
      <c r="F45" s="374"/>
      <c r="G45" s="374"/>
      <c r="H45" s="374"/>
      <c r="I45" s="374"/>
      <c r="J45" s="374"/>
      <c r="K45" s="381"/>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82" t="s">
        <v>16</v>
      </c>
      <c r="D48" s="382"/>
      <c r="E48" s="382"/>
      <c r="F48" s="382"/>
      <c r="G48" s="382"/>
      <c r="H48" s="382"/>
      <c r="I48" s="382"/>
      <c r="J48" s="382"/>
      <c r="K48" s="382"/>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77">
        <f>R56</f>
        <v>11777</v>
      </c>
      <c r="I56" s="378"/>
      <c r="J56" s="377">
        <f>S56</f>
        <v>92547</v>
      </c>
      <c r="K56" s="379"/>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83"/>
      <c r="I57" s="384"/>
      <c r="J57" s="383"/>
      <c r="K57" s="385"/>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77">
        <f>R61</f>
        <v>16406</v>
      </c>
      <c r="I61" s="378"/>
      <c r="J61" s="377">
        <f>S61</f>
        <v>116807</v>
      </c>
      <c r="K61" s="379"/>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83"/>
      <c r="I62" s="384"/>
      <c r="J62" s="383"/>
      <c r="K62" s="385"/>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77">
        <f>R70</f>
        <v>1635</v>
      </c>
      <c r="I70" s="378"/>
      <c r="J70" s="377">
        <f>S70</f>
        <v>17065</v>
      </c>
      <c r="K70" s="379"/>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83"/>
      <c r="I71" s="384"/>
      <c r="J71" s="383"/>
      <c r="K71" s="385"/>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77">
        <f>R78</f>
        <v>4719</v>
      </c>
      <c r="I78" s="378"/>
      <c r="J78" s="377">
        <f>S78</f>
        <v>113690</v>
      </c>
      <c r="K78" s="379"/>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83"/>
      <c r="I79" s="384"/>
      <c r="J79" s="383"/>
      <c r="K79" s="385"/>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42"/>
      <c r="D145" s="342"/>
      <c r="E145" s="342"/>
      <c r="F145" s="342"/>
      <c r="G145" s="163"/>
      <c r="H145" s="163"/>
      <c r="I145" s="342"/>
      <c r="J145" s="342"/>
      <c r="BY145" s="164">
        <f>C145</f>
        <v>0</v>
      </c>
      <c r="BZ145" s="164">
        <f>I145</f>
        <v>0</v>
      </c>
      <c r="IU145" s="23"/>
    </row>
    <row r="146" spans="1:255" s="166" customFormat="1" ht="11.25" hidden="1" outlineLevel="1" x14ac:dyDescent="0.2">
      <c r="A146" s="165"/>
      <c r="B146" s="165"/>
      <c r="C146" s="386" t="s">
        <v>330</v>
      </c>
      <c r="D146" s="386"/>
      <c r="E146" s="386"/>
      <c r="F146" s="386"/>
      <c r="G146" s="386"/>
      <c r="H146" s="386"/>
      <c r="I146" s="386" t="s">
        <v>331</v>
      </c>
      <c r="J146" s="386"/>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42"/>
      <c r="D148" s="342"/>
      <c r="E148" s="342"/>
      <c r="F148" s="342"/>
      <c r="G148" s="163"/>
      <c r="H148" s="163"/>
      <c r="I148" s="342"/>
      <c r="J148" s="342"/>
      <c r="BY148" s="164">
        <f>C148</f>
        <v>0</v>
      </c>
      <c r="BZ148" s="164">
        <f>I148</f>
        <v>0</v>
      </c>
      <c r="IU148" s="23"/>
    </row>
    <row r="149" spans="1:255" s="166" customFormat="1" ht="11.25" hidden="1" outlineLevel="1" x14ac:dyDescent="0.2">
      <c r="A149" s="165"/>
      <c r="B149" s="165"/>
      <c r="C149" s="386" t="s">
        <v>330</v>
      </c>
      <c r="D149" s="386"/>
      <c r="E149" s="386"/>
      <c r="F149" s="386"/>
      <c r="G149" s="386"/>
      <c r="H149" s="386"/>
      <c r="I149" s="386" t="s">
        <v>331</v>
      </c>
      <c r="J149" s="386"/>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42" t="s">
        <v>403</v>
      </c>
      <c r="D154" s="342"/>
      <c r="E154" s="342"/>
      <c r="F154" s="342"/>
      <c r="G154" s="163"/>
      <c r="H154" s="163"/>
      <c r="I154" s="342" t="s">
        <v>7</v>
      </c>
      <c r="J154" s="342"/>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6" t="s">
        <v>330</v>
      </c>
      <c r="D155" s="386"/>
      <c r="E155" s="386"/>
      <c r="F155" s="386"/>
      <c r="G155" s="386"/>
      <c r="H155" s="386"/>
      <c r="I155" s="386" t="s">
        <v>331</v>
      </c>
      <c r="J155" s="386"/>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42" t="s">
        <v>336</v>
      </c>
      <c r="D157" s="342"/>
      <c r="E157" s="342"/>
      <c r="F157" s="342"/>
      <c r="G157" s="163"/>
      <c r="H157" s="163"/>
      <c r="I157" s="342" t="s">
        <v>337</v>
      </c>
      <c r="J157" s="342"/>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6" t="s">
        <v>330</v>
      </c>
      <c r="D158" s="386"/>
      <c r="E158" s="386"/>
      <c r="F158" s="386"/>
      <c r="G158" s="386"/>
      <c r="H158" s="386"/>
      <c r="I158" s="386" t="s">
        <v>331</v>
      </c>
      <c r="J158" s="386"/>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42" t="s">
        <v>338</v>
      </c>
      <c r="D160" s="342"/>
      <c r="E160" s="342"/>
      <c r="F160" s="342"/>
      <c r="G160" s="163"/>
      <c r="H160" s="163"/>
      <c r="I160" s="342" t="s">
        <v>339</v>
      </c>
      <c r="J160" s="342"/>
      <c r="BY160" s="164" t="str">
        <f>C160</f>
        <v>Руководитель ПТС ООО "ОСУ-2"</v>
      </c>
      <c r="BZ160" s="164" t="str">
        <f>I160</f>
        <v>Когтев В.И.</v>
      </c>
      <c r="IU160" s="23"/>
    </row>
    <row r="161" spans="1:10" s="166" customFormat="1" ht="11.25" hidden="1" outlineLevel="1" x14ac:dyDescent="0.2">
      <c r="A161" s="165"/>
      <c r="B161" s="165"/>
      <c r="C161" s="386" t="s">
        <v>330</v>
      </c>
      <c r="D161" s="386"/>
      <c r="E161" s="386"/>
      <c r="F161" s="386"/>
      <c r="G161" s="386"/>
      <c r="H161" s="386"/>
      <c r="I161" s="386" t="s">
        <v>331</v>
      </c>
      <c r="J161" s="386"/>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18"/>
  <sheetViews>
    <sheetView tabSelected="1" topLeftCell="A379" zoomScale="90" zoomScaleNormal="90" zoomScaleSheetLayoutView="100" workbookViewId="0">
      <selection activeCell="B384" sqref="B384:G384"/>
    </sheetView>
  </sheetViews>
  <sheetFormatPr defaultRowHeight="16.5" outlineLevelRow="1" x14ac:dyDescent="0.3"/>
  <cols>
    <col min="1" max="1" width="5" style="200" customWidth="1"/>
    <col min="2" max="2" width="9.42578125" style="200" customWidth="1"/>
    <col min="3" max="3" width="52.42578125" style="206" customWidth="1"/>
    <col min="4" max="4" width="11.5703125" style="206" bestFit="1" customWidth="1"/>
    <col min="5" max="5" width="11.42578125" style="206" customWidth="1"/>
    <col min="6" max="6" width="11.28515625" style="234" customWidth="1"/>
    <col min="7" max="7" width="16.85546875" style="234" customWidth="1"/>
    <col min="8" max="8" width="14.85546875" style="241" customWidth="1"/>
    <col min="9" max="16384" width="9.140625" style="200"/>
  </cols>
  <sheetData>
    <row r="1" spans="1:8" x14ac:dyDescent="0.3">
      <c r="A1" s="198"/>
      <c r="B1" s="198"/>
      <c r="C1" s="199"/>
      <c r="D1" s="199"/>
      <c r="E1" s="406" t="s">
        <v>404</v>
      </c>
      <c r="F1" s="406"/>
      <c r="G1" s="406"/>
    </row>
    <row r="2" spans="1:8" ht="16.5" customHeight="1" x14ac:dyDescent="0.3">
      <c r="A2" s="198"/>
      <c r="B2" s="198"/>
      <c r="C2" s="199"/>
      <c r="D2" s="199"/>
      <c r="E2" s="407" t="s">
        <v>405</v>
      </c>
      <c r="F2" s="407"/>
      <c r="G2" s="407"/>
    </row>
    <row r="3" spans="1:8" ht="16.5" customHeight="1" x14ac:dyDescent="0.3">
      <c r="A3" s="198"/>
      <c r="B3" s="198"/>
      <c r="C3" s="199"/>
      <c r="D3" s="199"/>
      <c r="E3" s="201"/>
      <c r="F3" s="202"/>
      <c r="G3" s="203" t="s">
        <v>417</v>
      </c>
    </row>
    <row r="4" spans="1:8" x14ac:dyDescent="0.3">
      <c r="A4" s="198"/>
      <c r="B4" s="198"/>
      <c r="C4" s="199"/>
      <c r="D4" s="199"/>
      <c r="E4" s="204"/>
      <c r="F4" s="205"/>
      <c r="G4" s="203"/>
    </row>
    <row r="5" spans="1:8" x14ac:dyDescent="0.3">
      <c r="E5" s="207"/>
      <c r="F5" s="208"/>
      <c r="G5" s="209"/>
    </row>
    <row r="6" spans="1:8" ht="18.75" x14ac:dyDescent="0.3">
      <c r="A6" s="408" t="s">
        <v>406</v>
      </c>
      <c r="B6" s="408"/>
      <c r="C6" s="408"/>
      <c r="D6" s="408"/>
      <c r="E6" s="408"/>
      <c r="F6" s="408"/>
      <c r="G6" s="408"/>
    </row>
    <row r="7" spans="1:8" ht="18.75" x14ac:dyDescent="0.3">
      <c r="A7" s="210"/>
      <c r="B7" s="210"/>
      <c r="C7" s="211"/>
      <c r="D7" s="211"/>
      <c r="E7" s="211"/>
      <c r="F7" s="409"/>
      <c r="G7" s="409"/>
    </row>
    <row r="8" spans="1:8" ht="58.5" customHeight="1" x14ac:dyDescent="0.3">
      <c r="A8" s="212" t="s">
        <v>224</v>
      </c>
      <c r="B8" s="213"/>
      <c r="C8" s="410" t="s">
        <v>488</v>
      </c>
      <c r="D8" s="410"/>
      <c r="E8" s="410"/>
      <c r="F8" s="410"/>
      <c r="G8" s="410"/>
    </row>
    <row r="9" spans="1:8" ht="35.25" customHeight="1" x14ac:dyDescent="0.3">
      <c r="A9" s="415" t="s">
        <v>415</v>
      </c>
      <c r="B9" s="415"/>
      <c r="C9" s="272" t="s">
        <v>484</v>
      </c>
      <c r="D9" s="272"/>
      <c r="E9" s="235"/>
      <c r="F9" s="235"/>
      <c r="G9" s="235"/>
    </row>
    <row r="10" spans="1:8" x14ac:dyDescent="0.3">
      <c r="A10" s="214" t="s">
        <v>407</v>
      </c>
      <c r="B10" s="215"/>
      <c r="C10" s="216"/>
      <c r="D10" s="216"/>
      <c r="E10" s="216"/>
      <c r="F10" s="217"/>
      <c r="G10" s="218"/>
    </row>
    <row r="11" spans="1:8" s="221" customFormat="1" x14ac:dyDescent="0.3">
      <c r="A11" s="219"/>
      <c r="B11" s="220"/>
      <c r="C11" s="416" t="s">
        <v>408</v>
      </c>
      <c r="D11" s="416"/>
      <c r="E11" s="416"/>
      <c r="F11" s="416"/>
      <c r="G11" s="416"/>
      <c r="H11" s="242"/>
    </row>
    <row r="12" spans="1:8" s="221" customFormat="1" x14ac:dyDescent="0.3">
      <c r="A12" s="219"/>
      <c r="B12" s="220"/>
      <c r="C12" s="222" t="s">
        <v>409</v>
      </c>
      <c r="D12" s="222"/>
      <c r="E12" s="222"/>
      <c r="F12" s="223"/>
      <c r="G12" s="223"/>
      <c r="H12" s="242"/>
    </row>
    <row r="13" spans="1:8" x14ac:dyDescent="0.3">
      <c r="A13" s="224"/>
      <c r="B13" s="224"/>
      <c r="C13" s="225"/>
      <c r="D13" s="225"/>
      <c r="E13" s="225"/>
      <c r="F13" s="218"/>
      <c r="G13" s="218"/>
    </row>
    <row r="14" spans="1:8" s="227" customFormat="1" ht="12.75" x14ac:dyDescent="0.2">
      <c r="A14" s="421" t="s">
        <v>410</v>
      </c>
      <c r="B14" s="429" t="s">
        <v>256</v>
      </c>
      <c r="C14" s="421" t="s">
        <v>257</v>
      </c>
      <c r="D14" s="421" t="s">
        <v>411</v>
      </c>
      <c r="E14" s="421" t="s">
        <v>412</v>
      </c>
      <c r="F14" s="417" t="s">
        <v>413</v>
      </c>
      <c r="G14" s="417" t="s">
        <v>414</v>
      </c>
      <c r="H14" s="243"/>
    </row>
    <row r="15" spans="1:8" s="228" customFormat="1" ht="11.25" x14ac:dyDescent="0.2">
      <c r="A15" s="421"/>
      <c r="B15" s="430"/>
      <c r="C15" s="421"/>
      <c r="D15" s="421"/>
      <c r="E15" s="421"/>
      <c r="F15" s="418"/>
      <c r="G15" s="418"/>
      <c r="H15" s="244"/>
    </row>
    <row r="16" spans="1:8" s="206" customFormat="1" x14ac:dyDescent="0.3">
      <c r="A16" s="229">
        <v>1</v>
      </c>
      <c r="B16" s="229">
        <v>2</v>
      </c>
      <c r="C16" s="229">
        <v>3</v>
      </c>
      <c r="D16" s="229">
        <v>4</v>
      </c>
      <c r="E16" s="229">
        <v>5</v>
      </c>
      <c r="F16" s="230">
        <v>6</v>
      </c>
      <c r="G16" s="230">
        <v>7</v>
      </c>
      <c r="H16" s="245"/>
    </row>
    <row r="17" spans="1:255" s="226" customFormat="1" ht="20.25" customHeight="1" thickBot="1" x14ac:dyDescent="0.35">
      <c r="A17" s="419" t="s">
        <v>418</v>
      </c>
      <c r="B17" s="419"/>
      <c r="C17" s="419"/>
      <c r="D17" s="419"/>
      <c r="E17" s="419"/>
      <c r="F17" s="419"/>
      <c r="G17" s="420"/>
      <c r="H17" s="246"/>
      <c r="I17" s="231"/>
      <c r="J17" s="231"/>
      <c r="K17" s="231"/>
    </row>
    <row r="18" spans="1:255" s="232" customFormat="1" ht="46.5" x14ac:dyDescent="0.3">
      <c r="A18" s="101">
        <v>53</v>
      </c>
      <c r="B18" s="109" t="s">
        <v>419</v>
      </c>
      <c r="C18" s="102" t="s">
        <v>420</v>
      </c>
      <c r="D18" s="103" t="s">
        <v>421</v>
      </c>
      <c r="E18" s="273">
        <v>2.34</v>
      </c>
      <c r="F18" s="56"/>
      <c r="G18" s="110"/>
      <c r="H18" s="247"/>
    </row>
    <row r="19" spans="1:255" s="233" customFormat="1" x14ac:dyDescent="0.2">
      <c r="A19" s="101"/>
      <c r="B19" s="109"/>
      <c r="C19" s="236" t="s">
        <v>422</v>
      </c>
      <c r="D19" s="103"/>
      <c r="E19" s="104"/>
      <c r="F19" s="105"/>
      <c r="G19" s="240">
        <f>'[1]2.Лок.смета.и.Акт в ЕР'!$G$1577</f>
        <v>100972.8</v>
      </c>
      <c r="H19" s="248"/>
    </row>
    <row r="20" spans="1:255" s="233" customFormat="1" ht="18" customHeight="1" x14ac:dyDescent="0.2">
      <c r="A20" s="431" t="s">
        <v>483</v>
      </c>
      <c r="B20" s="431"/>
      <c r="C20" s="431"/>
      <c r="D20" s="431"/>
      <c r="E20" s="431"/>
      <c r="F20" s="431"/>
      <c r="G20" s="432"/>
      <c r="H20" s="248"/>
    </row>
    <row r="21" spans="1:255" s="297" customFormat="1" ht="18" customHeight="1" thickBot="1" x14ac:dyDescent="0.25">
      <c r="A21" s="411" t="s">
        <v>513</v>
      </c>
      <c r="B21" s="411"/>
      <c r="C21" s="411"/>
      <c r="D21" s="411"/>
      <c r="E21" s="411"/>
      <c r="F21" s="411"/>
      <c r="G21" s="411"/>
      <c r="H21" s="296"/>
    </row>
    <row r="22" spans="1:255" s="297" customFormat="1" ht="36" customHeight="1" x14ac:dyDescent="0.2">
      <c r="A22" s="52">
        <v>71</v>
      </c>
      <c r="B22" s="60" t="s">
        <v>514</v>
      </c>
      <c r="C22" s="53" t="s">
        <v>515</v>
      </c>
      <c r="D22" s="54" t="s">
        <v>516</v>
      </c>
      <c r="E22" s="298">
        <v>6.9000000000000006E-2</v>
      </c>
      <c r="F22" s="237"/>
      <c r="G22" s="59"/>
      <c r="H22" s="296"/>
    </row>
    <row r="23" spans="1:255" customFormat="1" ht="12.75" customHeight="1" thickBot="1" x14ac:dyDescent="0.25">
      <c r="A23" s="411" t="s">
        <v>423</v>
      </c>
      <c r="B23" s="411"/>
      <c r="C23" s="411"/>
      <c r="D23" s="411"/>
      <c r="E23" s="411"/>
      <c r="F23" s="411"/>
      <c r="G23" s="411"/>
      <c r="BX23" s="239">
        <f>C23</f>
        <v>0</v>
      </c>
      <c r="IU23" s="23"/>
    </row>
    <row r="24" spans="1:255" s="250" customFormat="1" ht="42.75" customHeight="1" x14ac:dyDescent="0.2">
      <c r="A24" s="52">
        <v>86</v>
      </c>
      <c r="B24" s="109" t="s">
        <v>517</v>
      </c>
      <c r="C24" s="102" t="s">
        <v>518</v>
      </c>
      <c r="D24" s="103" t="s">
        <v>421</v>
      </c>
      <c r="E24" s="104">
        <v>0.14299999999999999</v>
      </c>
      <c r="F24" s="237"/>
      <c r="G24" s="59"/>
      <c r="BX24" s="239"/>
      <c r="IU24" s="23"/>
    </row>
    <row r="25" spans="1:255" customFormat="1" ht="13.5" thickBot="1" x14ac:dyDescent="0.25">
      <c r="A25" s="413" t="s">
        <v>424</v>
      </c>
      <c r="B25" s="414"/>
      <c r="C25" s="414"/>
      <c r="D25" s="414"/>
      <c r="E25" s="414"/>
      <c r="F25" s="414"/>
      <c r="G25" s="414"/>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customFormat="1" ht="45" x14ac:dyDescent="0.2">
      <c r="A26" s="52">
        <v>92</v>
      </c>
      <c r="B26" s="60" t="s">
        <v>517</v>
      </c>
      <c r="C26" s="53" t="s">
        <v>519</v>
      </c>
      <c r="D26" s="54" t="s">
        <v>421</v>
      </c>
      <c r="E26" s="55">
        <v>4.2999999999999997E-2</v>
      </c>
      <c r="F26" s="237"/>
      <c r="G26" s="59"/>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customFormat="1" ht="13.5" thickBot="1" x14ac:dyDescent="0.25">
      <c r="A27" s="413" t="s">
        <v>425</v>
      </c>
      <c r="B27" s="414"/>
      <c r="C27" s="414"/>
      <c r="D27" s="414"/>
      <c r="E27" s="414"/>
      <c r="F27" s="414"/>
      <c r="G27" s="414"/>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customFormat="1" ht="45" x14ac:dyDescent="0.2">
      <c r="A28" s="52">
        <v>95</v>
      </c>
      <c r="B28" s="60" t="s">
        <v>517</v>
      </c>
      <c r="C28" s="53" t="s">
        <v>520</v>
      </c>
      <c r="D28" s="54" t="s">
        <v>421</v>
      </c>
      <c r="E28" s="55">
        <v>1.9910000000000001</v>
      </c>
      <c r="F28" s="237"/>
      <c r="G28" s="59"/>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customFormat="1" ht="13.5" thickBot="1" x14ac:dyDescent="0.25">
      <c r="A29" s="413" t="s">
        <v>426</v>
      </c>
      <c r="B29" s="414"/>
      <c r="C29" s="414"/>
      <c r="D29" s="414"/>
      <c r="E29" s="414"/>
      <c r="F29" s="414"/>
      <c r="G29" s="414"/>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customFormat="1" ht="24" x14ac:dyDescent="0.2">
      <c r="A30" s="101">
        <v>110</v>
      </c>
      <c r="B30" s="60" t="s">
        <v>521</v>
      </c>
      <c r="C30" s="53" t="s">
        <v>522</v>
      </c>
      <c r="D30" s="54" t="s">
        <v>523</v>
      </c>
      <c r="E30" s="55">
        <v>0.26</v>
      </c>
      <c r="F30" s="237"/>
      <c r="G30" s="59"/>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customFormat="1" ht="45" x14ac:dyDescent="0.2">
      <c r="A31" s="101">
        <v>112</v>
      </c>
      <c r="B31" s="109" t="s">
        <v>419</v>
      </c>
      <c r="C31" s="102" t="s">
        <v>420</v>
      </c>
      <c r="D31" s="103" t="s">
        <v>421</v>
      </c>
      <c r="E31" s="104">
        <f>2.55/3</f>
        <v>0.85</v>
      </c>
      <c r="F31" s="238"/>
      <c r="G31" s="108"/>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s="233" customFormat="1" x14ac:dyDescent="0.2">
      <c r="A32" s="101"/>
      <c r="B32" s="109"/>
      <c r="C32" s="236" t="s">
        <v>422</v>
      </c>
      <c r="D32" s="103"/>
      <c r="E32" s="104"/>
      <c r="F32" s="105"/>
      <c r="G32" s="240">
        <f>'[2]1.Лок.смета.и.Акт'!$L$1883</f>
        <v>70342.8</v>
      </c>
      <c r="H32" s="248"/>
    </row>
    <row r="33" spans="1:255" s="233" customFormat="1" ht="18" customHeight="1" x14ac:dyDescent="0.2">
      <c r="A33" s="431" t="s">
        <v>474</v>
      </c>
      <c r="B33" s="431"/>
      <c r="C33" s="431"/>
      <c r="D33" s="431"/>
      <c r="E33" s="431"/>
      <c r="F33" s="431"/>
      <c r="G33" s="432"/>
      <c r="H33" s="248"/>
    </row>
    <row r="34" spans="1:255" customFormat="1" ht="13.5" thickBot="1" x14ac:dyDescent="0.25">
      <c r="A34" s="413" t="s">
        <v>427</v>
      </c>
      <c r="B34" s="414"/>
      <c r="C34" s="414"/>
      <c r="D34" s="414"/>
      <c r="E34" s="414"/>
      <c r="F34" s="414"/>
      <c r="G34" s="41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row>
    <row r="35" spans="1:255" customFormat="1" ht="48" x14ac:dyDescent="0.2">
      <c r="A35" s="52">
        <v>1</v>
      </c>
      <c r="B35" s="60" t="s">
        <v>587</v>
      </c>
      <c r="C35" s="53" t="s">
        <v>588</v>
      </c>
      <c r="D35" s="54" t="s">
        <v>589</v>
      </c>
      <c r="E35" s="55">
        <v>1.5081</v>
      </c>
      <c r="F35" s="237"/>
      <c r="G35" s="59"/>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customFormat="1" ht="22.5" x14ac:dyDescent="0.2">
      <c r="A36" s="101">
        <v>2</v>
      </c>
      <c r="B36" s="109" t="s">
        <v>590</v>
      </c>
      <c r="C36" s="102" t="s">
        <v>591</v>
      </c>
      <c r="D36" s="103" t="s">
        <v>592</v>
      </c>
      <c r="E36" s="104">
        <v>3.843</v>
      </c>
      <c r="F36" s="238"/>
      <c r="G36" s="108"/>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customFormat="1" ht="22.5" x14ac:dyDescent="0.2">
      <c r="A37" s="101">
        <v>3</v>
      </c>
      <c r="B37" s="109" t="s">
        <v>593</v>
      </c>
      <c r="C37" s="102" t="s">
        <v>594</v>
      </c>
      <c r="D37" s="103" t="s">
        <v>509</v>
      </c>
      <c r="E37" s="104">
        <v>0.158</v>
      </c>
      <c r="F37" s="238"/>
      <c r="G37" s="108"/>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customFormat="1" ht="13.5" thickBot="1" x14ac:dyDescent="0.25">
      <c r="A38" s="413" t="s">
        <v>428</v>
      </c>
      <c r="B38" s="414"/>
      <c r="C38" s="414"/>
      <c r="D38" s="414"/>
      <c r="E38" s="414"/>
      <c r="F38" s="414"/>
      <c r="G38" s="414"/>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customFormat="1" ht="33.75" x14ac:dyDescent="0.2">
      <c r="A39" s="52">
        <v>4</v>
      </c>
      <c r="B39" s="60" t="s">
        <v>595</v>
      </c>
      <c r="C39" s="53" t="s">
        <v>596</v>
      </c>
      <c r="D39" s="54" t="s">
        <v>597</v>
      </c>
      <c r="E39" s="55">
        <v>0.59499999999999997</v>
      </c>
      <c r="F39" s="237"/>
      <c r="G39" s="59"/>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customFormat="1" ht="56.25" x14ac:dyDescent="0.2">
      <c r="A40" s="101">
        <v>5</v>
      </c>
      <c r="B40" s="109" t="s">
        <v>598</v>
      </c>
      <c r="C40" s="102" t="s">
        <v>599</v>
      </c>
      <c r="D40" s="103" t="s">
        <v>600</v>
      </c>
      <c r="E40" s="104">
        <v>1.0549999999999999</v>
      </c>
      <c r="F40" s="238"/>
      <c r="G40" s="108"/>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customFormat="1" ht="13.5" thickBot="1" x14ac:dyDescent="0.25">
      <c r="A41" s="413" t="s">
        <v>429</v>
      </c>
      <c r="B41" s="414"/>
      <c r="C41" s="414"/>
      <c r="D41" s="414"/>
      <c r="E41" s="414"/>
      <c r="F41" s="414"/>
      <c r="G41" s="414"/>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customFormat="1" ht="48" x14ac:dyDescent="0.2">
      <c r="A42" s="52">
        <v>6</v>
      </c>
      <c r="B42" s="60" t="s">
        <v>601</v>
      </c>
      <c r="C42" s="53" t="s">
        <v>602</v>
      </c>
      <c r="D42" s="54" t="s">
        <v>589</v>
      </c>
      <c r="E42" s="55">
        <v>2.6781000000000001</v>
      </c>
      <c r="F42" s="237"/>
      <c r="G42" s="59"/>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customFormat="1" ht="22.5" x14ac:dyDescent="0.2">
      <c r="A43" s="101">
        <v>7</v>
      </c>
      <c r="B43" s="109" t="s">
        <v>590</v>
      </c>
      <c r="C43" s="102" t="s">
        <v>591</v>
      </c>
      <c r="D43" s="103" t="s">
        <v>592</v>
      </c>
      <c r="E43" s="104">
        <v>6.742</v>
      </c>
      <c r="F43" s="238"/>
      <c r="G43" s="108"/>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customFormat="1" ht="22.5" x14ac:dyDescent="0.2">
      <c r="A44" s="101">
        <v>8</v>
      </c>
      <c r="B44" s="109" t="s">
        <v>593</v>
      </c>
      <c r="C44" s="102" t="s">
        <v>603</v>
      </c>
      <c r="D44" s="103" t="s">
        <v>509</v>
      </c>
      <c r="E44" s="104">
        <v>1.47E-2</v>
      </c>
      <c r="F44" s="238"/>
      <c r="G44" s="108"/>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s="250" customFormat="1" ht="13.5" thickBot="1" x14ac:dyDescent="0.25">
      <c r="A45" s="413" t="s">
        <v>604</v>
      </c>
      <c r="B45" s="414"/>
      <c r="C45" s="414"/>
      <c r="D45" s="414"/>
      <c r="E45" s="414"/>
      <c r="F45" s="414"/>
      <c r="G45" s="414"/>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s="250" customFormat="1" ht="36" x14ac:dyDescent="0.2">
      <c r="A46" s="52">
        <v>9</v>
      </c>
      <c r="B46" s="60" t="s">
        <v>605</v>
      </c>
      <c r="C46" s="53" t="s">
        <v>606</v>
      </c>
      <c r="D46" s="54" t="s">
        <v>607</v>
      </c>
      <c r="E46" s="55">
        <v>2.1659999999999999</v>
      </c>
      <c r="F46" s="238"/>
      <c r="G46" s="106"/>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s="250" customFormat="1" ht="36" x14ac:dyDescent="0.2">
      <c r="A47" s="101">
        <v>10</v>
      </c>
      <c r="B47" s="109" t="s">
        <v>608</v>
      </c>
      <c r="C47" s="102" t="s">
        <v>609</v>
      </c>
      <c r="D47" s="103" t="s">
        <v>610</v>
      </c>
      <c r="E47" s="104">
        <v>0.39400000000000002</v>
      </c>
      <c r="F47" s="238"/>
      <c r="G47" s="106"/>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s="250" customFormat="1" ht="48" x14ac:dyDescent="0.2">
      <c r="A48" s="101">
        <v>11</v>
      </c>
      <c r="B48" s="109" t="s">
        <v>601</v>
      </c>
      <c r="C48" s="102" t="s">
        <v>611</v>
      </c>
      <c r="D48" s="103" t="s">
        <v>589</v>
      </c>
      <c r="E48" s="104">
        <v>0.4</v>
      </c>
      <c r="F48" s="238"/>
      <c r="G48" s="106"/>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s="250" customFormat="1" ht="36" x14ac:dyDescent="0.2">
      <c r="A49" s="101">
        <v>12</v>
      </c>
      <c r="B49" s="109" t="s">
        <v>612</v>
      </c>
      <c r="C49" s="102" t="s">
        <v>613</v>
      </c>
      <c r="D49" s="103" t="s">
        <v>536</v>
      </c>
      <c r="E49" s="104">
        <v>0.4</v>
      </c>
      <c r="F49" s="238"/>
      <c r="G49" s="106"/>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0" spans="1:255" s="250" customFormat="1" ht="48" x14ac:dyDescent="0.2">
      <c r="A50" s="101">
        <v>13</v>
      </c>
      <c r="B50" s="109" t="s">
        <v>614</v>
      </c>
      <c r="C50" s="102" t="s">
        <v>615</v>
      </c>
      <c r="D50" s="103" t="s">
        <v>589</v>
      </c>
      <c r="E50" s="104">
        <v>2.1399999999999999E-2</v>
      </c>
      <c r="F50" s="238"/>
      <c r="G50" s="106"/>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s="250" customFormat="1" ht="13.5" thickBot="1" x14ac:dyDescent="0.25">
      <c r="A51" s="413" t="s">
        <v>616</v>
      </c>
      <c r="B51" s="414"/>
      <c r="C51" s="414"/>
      <c r="D51" s="414"/>
      <c r="E51" s="414"/>
      <c r="F51" s="414"/>
      <c r="G51" s="414"/>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s="250" customFormat="1" ht="48" x14ac:dyDescent="0.2">
      <c r="A52" s="52">
        <v>14</v>
      </c>
      <c r="B52" s="60" t="s">
        <v>617</v>
      </c>
      <c r="C52" s="53" t="s">
        <v>618</v>
      </c>
      <c r="D52" s="54" t="s">
        <v>589</v>
      </c>
      <c r="E52" s="55">
        <v>8.9999999999999993E-3</v>
      </c>
      <c r="F52" s="238"/>
      <c r="G52" s="106"/>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250" customFormat="1" ht="36" x14ac:dyDescent="0.2">
      <c r="A53" s="101">
        <v>15</v>
      </c>
      <c r="B53" s="109" t="s">
        <v>612</v>
      </c>
      <c r="C53" s="102" t="s">
        <v>613</v>
      </c>
      <c r="D53" s="103" t="s">
        <v>536</v>
      </c>
      <c r="E53" s="104">
        <v>0.09</v>
      </c>
      <c r="F53" s="238"/>
      <c r="G53" s="106"/>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s="233" customFormat="1" x14ac:dyDescent="0.2">
      <c r="A54" s="101"/>
      <c r="B54" s="109"/>
      <c r="C54" s="236" t="s">
        <v>422</v>
      </c>
      <c r="D54" s="103"/>
      <c r="E54" s="104"/>
      <c r="F54" s="105"/>
      <c r="G54" s="240">
        <f>'[3]2.Лок.смета.и.Акт'!$G$452</f>
        <v>453225.6</v>
      </c>
      <c r="H54" s="248"/>
    </row>
    <row r="55" spans="1:255" s="233" customFormat="1" ht="18" customHeight="1" x14ac:dyDescent="0.2">
      <c r="A55" s="431" t="s">
        <v>489</v>
      </c>
      <c r="B55" s="431"/>
      <c r="C55" s="431"/>
      <c r="D55" s="431"/>
      <c r="E55" s="431"/>
      <c r="F55" s="431"/>
      <c r="G55" s="432"/>
      <c r="H55" s="248"/>
    </row>
    <row r="56" spans="1:255" customFormat="1" ht="13.5" thickBot="1" x14ac:dyDescent="0.25">
      <c r="A56" s="413" t="s">
        <v>430</v>
      </c>
      <c r="B56" s="414"/>
      <c r="C56" s="414"/>
      <c r="D56" s="414"/>
      <c r="E56" s="414"/>
      <c r="F56" s="414"/>
      <c r="G56" s="41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250" customFormat="1" ht="24" x14ac:dyDescent="0.2">
      <c r="A57" s="52">
        <v>1</v>
      </c>
      <c r="B57" s="60" t="s">
        <v>490</v>
      </c>
      <c r="C57" s="53" t="s">
        <v>491</v>
      </c>
      <c r="D57" s="54" t="s">
        <v>416</v>
      </c>
      <c r="E57" s="55">
        <v>32</v>
      </c>
      <c r="F57" s="237"/>
      <c r="G57" s="59"/>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s="250" customFormat="1" ht="24" x14ac:dyDescent="0.2">
      <c r="A58" s="101">
        <v>2</v>
      </c>
      <c r="B58" s="109" t="s">
        <v>490</v>
      </c>
      <c r="C58" s="102" t="s">
        <v>492</v>
      </c>
      <c r="D58" s="103" t="s">
        <v>416</v>
      </c>
      <c r="E58" s="104">
        <v>47</v>
      </c>
      <c r="F58" s="238"/>
      <c r="G58" s="108"/>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s="250" customFormat="1" ht="24" x14ac:dyDescent="0.2">
      <c r="A59" s="101">
        <v>3</v>
      </c>
      <c r="B59" s="109" t="s">
        <v>493</v>
      </c>
      <c r="C59" s="102" t="s">
        <v>494</v>
      </c>
      <c r="D59" s="103" t="s">
        <v>416</v>
      </c>
      <c r="E59" s="104">
        <v>111</v>
      </c>
      <c r="F59" s="238"/>
      <c r="G59" s="108"/>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s="250" customFormat="1" ht="24" x14ac:dyDescent="0.2">
      <c r="A60" s="101">
        <v>4</v>
      </c>
      <c r="B60" s="109" t="s">
        <v>493</v>
      </c>
      <c r="C60" s="102" t="s">
        <v>495</v>
      </c>
      <c r="D60" s="103" t="s">
        <v>416</v>
      </c>
      <c r="E60" s="104">
        <v>1</v>
      </c>
      <c r="F60" s="238"/>
      <c r="G60" s="108"/>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s="250" customFormat="1" ht="24" x14ac:dyDescent="0.2">
      <c r="A61" s="101">
        <v>5</v>
      </c>
      <c r="B61" s="109" t="s">
        <v>493</v>
      </c>
      <c r="C61" s="102" t="s">
        <v>494</v>
      </c>
      <c r="D61" s="103" t="s">
        <v>416</v>
      </c>
      <c r="E61" s="104">
        <v>32</v>
      </c>
      <c r="F61" s="238"/>
      <c r="G61" s="108"/>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s="250" customFormat="1" ht="22.5" x14ac:dyDescent="0.2">
      <c r="A62" s="101">
        <v>6</v>
      </c>
      <c r="B62" s="109" t="s">
        <v>496</v>
      </c>
      <c r="C62" s="102" t="s">
        <v>497</v>
      </c>
      <c r="D62" s="103" t="s">
        <v>416</v>
      </c>
      <c r="E62" s="104">
        <v>61</v>
      </c>
      <c r="F62" s="238"/>
      <c r="G62" s="108"/>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s="250" customFormat="1" ht="22.5" x14ac:dyDescent="0.2">
      <c r="A63" s="101">
        <v>7</v>
      </c>
      <c r="B63" s="109" t="s">
        <v>498</v>
      </c>
      <c r="C63" s="102" t="s">
        <v>499</v>
      </c>
      <c r="D63" s="103" t="s">
        <v>416</v>
      </c>
      <c r="E63" s="104">
        <v>49</v>
      </c>
      <c r="F63" s="238"/>
      <c r="G63" s="108"/>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s="250" customFormat="1" ht="22.5" x14ac:dyDescent="0.2">
      <c r="A64" s="101">
        <v>8</v>
      </c>
      <c r="B64" s="109" t="s">
        <v>496</v>
      </c>
      <c r="C64" s="102" t="s">
        <v>497</v>
      </c>
      <c r="D64" s="103" t="s">
        <v>416</v>
      </c>
      <c r="E64" s="104">
        <v>37</v>
      </c>
      <c r="F64" s="238"/>
      <c r="G64" s="108"/>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s="250" customFormat="1" ht="22.5" x14ac:dyDescent="0.2">
      <c r="A65" s="101">
        <v>9</v>
      </c>
      <c r="B65" s="109" t="s">
        <v>498</v>
      </c>
      <c r="C65" s="102" t="s">
        <v>499</v>
      </c>
      <c r="D65" s="103" t="s">
        <v>416</v>
      </c>
      <c r="E65" s="104">
        <v>59</v>
      </c>
      <c r="F65" s="238"/>
      <c r="G65" s="108"/>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s="250" customFormat="1" ht="22.5" x14ac:dyDescent="0.2">
      <c r="A66" s="101">
        <v>10</v>
      </c>
      <c r="B66" s="109" t="s">
        <v>500</v>
      </c>
      <c r="C66" s="102" t="s">
        <v>501</v>
      </c>
      <c r="D66" s="103" t="s">
        <v>416</v>
      </c>
      <c r="E66" s="104">
        <v>16</v>
      </c>
      <c r="F66" s="238"/>
      <c r="G66" s="108"/>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s="250" customFormat="1" ht="24" x14ac:dyDescent="0.2">
      <c r="A67" s="101">
        <v>11</v>
      </c>
      <c r="B67" s="109" t="s">
        <v>502</v>
      </c>
      <c r="C67" s="102" t="s">
        <v>503</v>
      </c>
      <c r="D67" s="103" t="s">
        <v>504</v>
      </c>
      <c r="E67" s="104">
        <v>0.79</v>
      </c>
      <c r="F67" s="238"/>
      <c r="G67" s="108"/>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250" customFormat="1" ht="22.5" x14ac:dyDescent="0.2">
      <c r="A68" s="101">
        <v>12</v>
      </c>
      <c r="B68" s="109" t="s">
        <v>502</v>
      </c>
      <c r="C68" s="102" t="s">
        <v>505</v>
      </c>
      <c r="D68" s="103" t="s">
        <v>504</v>
      </c>
      <c r="E68" s="104">
        <v>3.66</v>
      </c>
      <c r="F68" s="238"/>
      <c r="G68" s="108"/>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s="250" customFormat="1" ht="13.5" thickBot="1" x14ac:dyDescent="0.25">
      <c r="A69" s="413" t="s">
        <v>506</v>
      </c>
      <c r="B69" s="414"/>
      <c r="C69" s="414"/>
      <c r="D69" s="414"/>
      <c r="E69" s="414"/>
      <c r="F69" s="414"/>
      <c r="G69" s="414"/>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s="250" customFormat="1" ht="24" x14ac:dyDescent="0.2">
      <c r="A70" s="52">
        <v>13</v>
      </c>
      <c r="B70" s="60" t="s">
        <v>507</v>
      </c>
      <c r="C70" s="53" t="s">
        <v>508</v>
      </c>
      <c r="D70" s="54" t="s">
        <v>509</v>
      </c>
      <c r="E70" s="55">
        <v>7.8600000000000003E-2</v>
      </c>
      <c r="F70" s="105"/>
      <c r="G70" s="295"/>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s="233" customFormat="1" ht="22.5" x14ac:dyDescent="0.2">
      <c r="A71" s="101">
        <v>14</v>
      </c>
      <c r="B71" s="109" t="s">
        <v>510</v>
      </c>
      <c r="C71" s="102" t="s">
        <v>511</v>
      </c>
      <c r="D71" s="103" t="s">
        <v>512</v>
      </c>
      <c r="E71" s="104">
        <v>3</v>
      </c>
      <c r="F71" s="105"/>
      <c r="G71" s="295"/>
      <c r="H71" s="248"/>
    </row>
    <row r="72" spans="1:255" s="233" customFormat="1" x14ac:dyDescent="0.2">
      <c r="A72" s="101"/>
      <c r="B72" s="109"/>
      <c r="C72" s="236" t="s">
        <v>422</v>
      </c>
      <c r="D72" s="103"/>
      <c r="E72" s="104"/>
      <c r="F72" s="105"/>
      <c r="G72" s="240">
        <f>'[4]2.Лок.смета.и.Акт'!$G$380</f>
        <v>941167.2</v>
      </c>
      <c r="H72" s="248"/>
    </row>
    <row r="73" spans="1:255" s="233" customFormat="1" ht="17.25" thickBot="1" x14ac:dyDescent="0.25">
      <c r="A73" s="433" t="s">
        <v>619</v>
      </c>
      <c r="B73" s="433"/>
      <c r="C73" s="433"/>
      <c r="D73" s="433"/>
      <c r="E73" s="433"/>
      <c r="F73" s="433"/>
      <c r="G73" s="434"/>
      <c r="H73" s="248"/>
    </row>
    <row r="74" spans="1:255" s="250" customFormat="1" ht="24" x14ac:dyDescent="0.2">
      <c r="A74" s="52">
        <v>1</v>
      </c>
      <c r="B74" s="60" t="s">
        <v>620</v>
      </c>
      <c r="C74" s="53" t="s">
        <v>621</v>
      </c>
      <c r="D74" s="54" t="s">
        <v>592</v>
      </c>
      <c r="E74" s="55">
        <f>4255.53/100</f>
        <v>42.555299999999995</v>
      </c>
      <c r="F74" s="237"/>
      <c r="G74" s="59"/>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250" customFormat="1" ht="22.5" x14ac:dyDescent="0.2">
      <c r="A75" s="101">
        <v>2</v>
      </c>
      <c r="B75" s="109" t="s">
        <v>622</v>
      </c>
      <c r="C75" s="102" t="s">
        <v>623</v>
      </c>
      <c r="D75" s="103" t="s">
        <v>592</v>
      </c>
      <c r="E75" s="104">
        <f>780.24/100</f>
        <v>7.8024000000000004</v>
      </c>
      <c r="F75" s="238"/>
      <c r="G75" s="108"/>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s="250" customFormat="1" ht="22.5" x14ac:dyDescent="0.2">
      <c r="A76" s="101">
        <v>3</v>
      </c>
      <c r="B76" s="109" t="s">
        <v>622</v>
      </c>
      <c r="C76" s="102" t="s">
        <v>624</v>
      </c>
      <c r="D76" s="103" t="s">
        <v>592</v>
      </c>
      <c r="E76" s="104">
        <f>(37.32*15+65.04)/100</f>
        <v>6.2483999999999993</v>
      </c>
      <c r="F76" s="238"/>
      <c r="G76" s="108"/>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s="250" customFormat="1" ht="23.25" x14ac:dyDescent="0.2">
      <c r="A77" s="101">
        <v>4</v>
      </c>
      <c r="B77" s="109" t="s">
        <v>625</v>
      </c>
      <c r="C77" s="102" t="s">
        <v>626</v>
      </c>
      <c r="D77" s="103" t="s">
        <v>627</v>
      </c>
      <c r="E77" s="104">
        <v>1.8089999999999999</v>
      </c>
      <c r="F77" s="238"/>
      <c r="G77" s="108"/>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s="250" customFormat="1" ht="13.5" thickBot="1" x14ac:dyDescent="0.25">
      <c r="A78" s="437" t="s">
        <v>628</v>
      </c>
      <c r="B78" s="414"/>
      <c r="C78" s="414"/>
      <c r="D78" s="414"/>
      <c r="E78" s="414"/>
      <c r="F78" s="414"/>
      <c r="G78" s="438"/>
      <c r="H78" s="249"/>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s="250" customFormat="1" ht="48" x14ac:dyDescent="0.2">
      <c r="A79" s="52">
        <v>1</v>
      </c>
      <c r="B79" s="60" t="s">
        <v>629</v>
      </c>
      <c r="C79" s="53" t="s">
        <v>630</v>
      </c>
      <c r="D79" s="54" t="s">
        <v>546</v>
      </c>
      <c r="E79" s="55">
        <f>8.64/100</f>
        <v>8.6400000000000005E-2</v>
      </c>
      <c r="F79" s="237"/>
      <c r="G79" s="5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customFormat="1" ht="13.5" thickBot="1" x14ac:dyDescent="0.25">
      <c r="A80" s="437" t="s">
        <v>431</v>
      </c>
      <c r="B80" s="414"/>
      <c r="C80" s="414"/>
      <c r="D80" s="414"/>
      <c r="E80" s="414"/>
      <c r="F80" s="414"/>
      <c r="G80" s="438"/>
      <c r="H80" s="249"/>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s="250" customFormat="1" ht="22.5" x14ac:dyDescent="0.2">
      <c r="A81" s="306">
        <v>1</v>
      </c>
      <c r="B81" s="307" t="s">
        <v>631</v>
      </c>
      <c r="C81" s="308" t="s">
        <v>632</v>
      </c>
      <c r="D81" s="309" t="s">
        <v>554</v>
      </c>
      <c r="E81" s="298">
        <f>0.437*0.7</f>
        <v>0.30590000000000001</v>
      </c>
      <c r="F81" s="237"/>
      <c r="G81" s="59"/>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s="250" customFormat="1" ht="24" x14ac:dyDescent="0.2">
      <c r="A82" s="310">
        <v>2</v>
      </c>
      <c r="B82" s="311" t="s">
        <v>633</v>
      </c>
      <c r="C82" s="186" t="s">
        <v>634</v>
      </c>
      <c r="D82" s="312" t="s">
        <v>554</v>
      </c>
      <c r="E82" s="187">
        <f>0.437*0.7</f>
        <v>0.30590000000000001</v>
      </c>
      <c r="F82" s="238"/>
      <c r="G82" s="108"/>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s="250" customFormat="1" ht="24" x14ac:dyDescent="0.2">
      <c r="A83" s="101">
        <v>3</v>
      </c>
      <c r="B83" s="109" t="s">
        <v>635</v>
      </c>
      <c r="C83" s="102" t="s">
        <v>636</v>
      </c>
      <c r="D83" s="103" t="s">
        <v>546</v>
      </c>
      <c r="E83" s="104">
        <f>218.5/100</f>
        <v>2.1850000000000001</v>
      </c>
      <c r="F83" s="238"/>
      <c r="G83" s="108"/>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row>
    <row r="84" spans="1:255" s="250" customFormat="1" ht="24" x14ac:dyDescent="0.2">
      <c r="A84" s="101">
        <v>4</v>
      </c>
      <c r="B84" s="109" t="s">
        <v>637</v>
      </c>
      <c r="C84" s="102" t="s">
        <v>638</v>
      </c>
      <c r="D84" s="103" t="s">
        <v>536</v>
      </c>
      <c r="E84" s="104">
        <v>-2.1850000000000001</v>
      </c>
      <c r="F84" s="238"/>
      <c r="G84" s="108"/>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s="250" customFormat="1" ht="22.5" x14ac:dyDescent="0.2">
      <c r="A85" s="101">
        <v>5</v>
      </c>
      <c r="B85" s="109" t="s">
        <v>639</v>
      </c>
      <c r="C85" s="102" t="s">
        <v>640</v>
      </c>
      <c r="D85" s="103" t="s">
        <v>546</v>
      </c>
      <c r="E85" s="104">
        <v>2.1850000000000001</v>
      </c>
      <c r="F85" s="238"/>
      <c r="G85" s="108"/>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customFormat="1" ht="13.5" thickBot="1" x14ac:dyDescent="0.25">
      <c r="A86" s="437" t="s">
        <v>432</v>
      </c>
      <c r="B86" s="414"/>
      <c r="C86" s="414"/>
      <c r="D86" s="414"/>
      <c r="E86" s="414"/>
      <c r="F86" s="414"/>
      <c r="G86" s="438"/>
      <c r="H86" s="249"/>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s="250" customFormat="1" ht="24" x14ac:dyDescent="0.2">
      <c r="A87" s="52">
        <v>1</v>
      </c>
      <c r="B87" s="60" t="s">
        <v>637</v>
      </c>
      <c r="C87" s="53" t="s">
        <v>638</v>
      </c>
      <c r="D87" s="54" t="s">
        <v>536</v>
      </c>
      <c r="E87" s="55">
        <f>19.5/100</f>
        <v>0.19500000000000001</v>
      </c>
      <c r="F87" s="237"/>
      <c r="G87" s="59"/>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s="250" customFormat="1" ht="22.5" x14ac:dyDescent="0.2">
      <c r="A88" s="101">
        <v>2</v>
      </c>
      <c r="B88" s="109" t="s">
        <v>641</v>
      </c>
      <c r="C88" s="102" t="s">
        <v>642</v>
      </c>
      <c r="D88" s="103" t="s">
        <v>563</v>
      </c>
      <c r="E88" s="104">
        <v>0.19500000000000001</v>
      </c>
      <c r="F88" s="238"/>
      <c r="G88" s="108"/>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s="250" customFormat="1" ht="24" x14ac:dyDescent="0.2">
      <c r="A89" s="101">
        <v>3</v>
      </c>
      <c r="B89" s="109" t="s">
        <v>643</v>
      </c>
      <c r="C89" s="102" t="s">
        <v>644</v>
      </c>
      <c r="D89" s="103" t="s">
        <v>563</v>
      </c>
      <c r="E89" s="104">
        <v>0.19500000000000001</v>
      </c>
      <c r="F89" s="238"/>
      <c r="G89" s="108"/>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s="250" customFormat="1" ht="22.5" x14ac:dyDescent="0.2">
      <c r="A90" s="101">
        <v>4</v>
      </c>
      <c r="B90" s="109" t="s">
        <v>561</v>
      </c>
      <c r="C90" s="102" t="s">
        <v>562</v>
      </c>
      <c r="D90" s="103" t="s">
        <v>563</v>
      </c>
      <c r="E90" s="104">
        <v>0.19500000000000001</v>
      </c>
      <c r="F90" s="238"/>
      <c r="G90" s="108"/>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s="250" customFormat="1" ht="24" x14ac:dyDescent="0.2">
      <c r="A91" s="101">
        <v>5</v>
      </c>
      <c r="B91" s="109" t="s">
        <v>564</v>
      </c>
      <c r="C91" s="102" t="s">
        <v>565</v>
      </c>
      <c r="D91" s="103" t="s">
        <v>563</v>
      </c>
      <c r="E91" s="104">
        <v>0.19500000000000001</v>
      </c>
      <c r="F91" s="238"/>
      <c r="G91" s="108"/>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s="250" customFormat="1" ht="36" x14ac:dyDescent="0.2">
      <c r="A92" s="101">
        <v>6</v>
      </c>
      <c r="B92" s="109" t="s">
        <v>645</v>
      </c>
      <c r="C92" s="102" t="s">
        <v>646</v>
      </c>
      <c r="D92" s="103" t="s">
        <v>554</v>
      </c>
      <c r="E92" s="104">
        <v>0.20899999999999999</v>
      </c>
      <c r="F92" s="238"/>
      <c r="G92" s="108"/>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s="250" customFormat="1" ht="45.75" customHeight="1" x14ac:dyDescent="0.2">
      <c r="A93" s="101">
        <v>7</v>
      </c>
      <c r="B93" s="109" t="s">
        <v>629</v>
      </c>
      <c r="C93" s="102" t="s">
        <v>630</v>
      </c>
      <c r="D93" s="103" t="s">
        <v>546</v>
      </c>
      <c r="E93" s="104">
        <v>0.20899999999999999</v>
      </c>
      <c r="F93" s="238"/>
      <c r="G93" s="108"/>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s="250" customFormat="1" ht="20.25" customHeight="1" thickBot="1" x14ac:dyDescent="0.25">
      <c r="A94" s="274"/>
      <c r="B94" s="274"/>
      <c r="C94" s="439" t="s">
        <v>647</v>
      </c>
      <c r="D94" s="439"/>
      <c r="E94" s="439"/>
      <c r="F94" s="439"/>
      <c r="G94" s="439"/>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s="250" customFormat="1" ht="31.5" customHeight="1" x14ac:dyDescent="0.2">
      <c r="A95" s="52">
        <v>1</v>
      </c>
      <c r="B95" s="60" t="s">
        <v>637</v>
      </c>
      <c r="C95" s="53" t="s">
        <v>638</v>
      </c>
      <c r="D95" s="54" t="s">
        <v>536</v>
      </c>
      <c r="E95" s="55">
        <v>0.38979999999999998</v>
      </c>
      <c r="F95" s="238"/>
      <c r="G95" s="108"/>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s="250" customFormat="1" ht="31.5" customHeight="1" x14ac:dyDescent="0.2">
      <c r="A96" s="101">
        <v>2</v>
      </c>
      <c r="B96" s="109" t="s">
        <v>561</v>
      </c>
      <c r="C96" s="102" t="s">
        <v>648</v>
      </c>
      <c r="D96" s="103" t="s">
        <v>563</v>
      </c>
      <c r="E96" s="104">
        <f>37.34/100</f>
        <v>0.37340000000000001</v>
      </c>
      <c r="F96" s="238"/>
      <c r="G96" s="108"/>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s="250" customFormat="1" ht="31.5" customHeight="1" x14ac:dyDescent="0.2">
      <c r="A97" s="101">
        <v>3</v>
      </c>
      <c r="B97" s="109" t="s">
        <v>564</v>
      </c>
      <c r="C97" s="102" t="s">
        <v>649</v>
      </c>
      <c r="D97" s="103" t="s">
        <v>563</v>
      </c>
      <c r="E97" s="104">
        <v>0.37340000000000001</v>
      </c>
      <c r="F97" s="238"/>
      <c r="G97" s="108"/>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s="250" customFormat="1" ht="31.5" customHeight="1" x14ac:dyDescent="0.2">
      <c r="A98" s="101">
        <v>4</v>
      </c>
      <c r="B98" s="109" t="s">
        <v>566</v>
      </c>
      <c r="C98" s="102" t="s">
        <v>567</v>
      </c>
      <c r="D98" s="103" t="s">
        <v>546</v>
      </c>
      <c r="E98" s="104">
        <v>0.37340000000000001</v>
      </c>
      <c r="F98" s="238"/>
      <c r="G98" s="108"/>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s="250" customFormat="1" ht="20.25" customHeight="1" thickBot="1" x14ac:dyDescent="0.25">
      <c r="A99" s="274"/>
      <c r="B99" s="274"/>
      <c r="C99" s="439" t="s">
        <v>650</v>
      </c>
      <c r="D99" s="439"/>
      <c r="E99" s="439"/>
      <c r="F99" s="439"/>
      <c r="G99" s="439"/>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s="250" customFormat="1" ht="24" x14ac:dyDescent="0.2">
      <c r="A100" s="52">
        <v>1</v>
      </c>
      <c r="B100" s="60" t="s">
        <v>637</v>
      </c>
      <c r="C100" s="53" t="s">
        <v>638</v>
      </c>
      <c r="D100" s="54" t="s">
        <v>536</v>
      </c>
      <c r="E100" s="55">
        <v>0.23599999999999999</v>
      </c>
      <c r="F100" s="237"/>
      <c r="G100" s="59"/>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s="250" customFormat="1" ht="22.5" x14ac:dyDescent="0.2">
      <c r="A101" s="101">
        <v>2</v>
      </c>
      <c r="B101" s="109" t="s">
        <v>561</v>
      </c>
      <c r="C101" s="102" t="s">
        <v>651</v>
      </c>
      <c r="D101" s="103" t="s">
        <v>563</v>
      </c>
      <c r="E101" s="104">
        <f>22.7/100</f>
        <v>0.22699999999999998</v>
      </c>
      <c r="F101" s="238"/>
      <c r="G101" s="108"/>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s="250" customFormat="1" ht="36" x14ac:dyDescent="0.2">
      <c r="A102" s="101">
        <v>3</v>
      </c>
      <c r="B102" s="109" t="s">
        <v>564</v>
      </c>
      <c r="C102" s="102" t="s">
        <v>652</v>
      </c>
      <c r="D102" s="103" t="s">
        <v>563</v>
      </c>
      <c r="E102" s="104">
        <v>0.22700000000000001</v>
      </c>
      <c r="F102" s="238"/>
      <c r="G102" s="108"/>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s="250" customFormat="1" ht="48" x14ac:dyDescent="0.2">
      <c r="A103" s="101">
        <v>4</v>
      </c>
      <c r="B103" s="109" t="s">
        <v>566</v>
      </c>
      <c r="C103" s="102" t="s">
        <v>567</v>
      </c>
      <c r="D103" s="103" t="s">
        <v>546</v>
      </c>
      <c r="E103" s="104">
        <v>0.22700000000000001</v>
      </c>
      <c r="F103" s="238"/>
      <c r="G103" s="108"/>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customFormat="1" ht="13.5" thickBot="1" x14ac:dyDescent="0.25">
      <c r="A104" s="413" t="s">
        <v>433</v>
      </c>
      <c r="B104" s="414"/>
      <c r="C104" s="414"/>
      <c r="D104" s="414"/>
      <c r="E104" s="414"/>
      <c r="F104" s="414"/>
      <c r="G104" s="440"/>
      <c r="H104" s="249"/>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s="250" customFormat="1" ht="24" x14ac:dyDescent="0.2">
      <c r="A105" s="52">
        <v>1</v>
      </c>
      <c r="B105" s="60" t="s">
        <v>637</v>
      </c>
      <c r="C105" s="53" t="s">
        <v>638</v>
      </c>
      <c r="D105" s="54" t="s">
        <v>536</v>
      </c>
      <c r="E105" s="55">
        <v>0.216</v>
      </c>
      <c r="F105" s="237"/>
      <c r="G105" s="59"/>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s="250" customFormat="1" ht="22.5" x14ac:dyDescent="0.2">
      <c r="A106" s="101">
        <v>2</v>
      </c>
      <c r="B106" s="109" t="s">
        <v>561</v>
      </c>
      <c r="C106" s="102" t="s">
        <v>648</v>
      </c>
      <c r="D106" s="103" t="s">
        <v>563</v>
      </c>
      <c r="E106" s="104">
        <f>20.7/100</f>
        <v>0.20699999999999999</v>
      </c>
      <c r="F106" s="238"/>
      <c r="G106" s="108"/>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s="250" customFormat="1" ht="36" x14ac:dyDescent="0.2">
      <c r="A107" s="101">
        <v>3</v>
      </c>
      <c r="B107" s="109" t="s">
        <v>564</v>
      </c>
      <c r="C107" s="102" t="s">
        <v>649</v>
      </c>
      <c r="D107" s="103" t="s">
        <v>563</v>
      </c>
      <c r="E107" s="104">
        <v>0.20699999999999999</v>
      </c>
      <c r="F107" s="238"/>
      <c r="G107" s="108"/>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s="250" customFormat="1" ht="48" x14ac:dyDescent="0.2">
      <c r="A108" s="101">
        <v>4</v>
      </c>
      <c r="B108" s="109" t="s">
        <v>566</v>
      </c>
      <c r="C108" s="102" t="s">
        <v>567</v>
      </c>
      <c r="D108" s="103" t="s">
        <v>546</v>
      </c>
      <c r="E108" s="104">
        <v>0.20699999999999999</v>
      </c>
      <c r="F108" s="238"/>
      <c r="G108" s="108"/>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customFormat="1" ht="13.5" thickBot="1" x14ac:dyDescent="0.25">
      <c r="A109" s="413" t="s">
        <v>434</v>
      </c>
      <c r="B109" s="414"/>
      <c r="C109" s="414"/>
      <c r="D109" s="414"/>
      <c r="E109" s="414"/>
      <c r="F109" s="414"/>
      <c r="G109" s="440"/>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s="250" customFormat="1" ht="48" x14ac:dyDescent="0.2">
      <c r="A110" s="52">
        <v>1</v>
      </c>
      <c r="B110" s="60" t="s">
        <v>566</v>
      </c>
      <c r="C110" s="53" t="s">
        <v>567</v>
      </c>
      <c r="D110" s="54" t="s">
        <v>546</v>
      </c>
      <c r="E110" s="55">
        <f>5.02/100</f>
        <v>5.0199999999999995E-2</v>
      </c>
      <c r="F110" s="237"/>
      <c r="G110" s="59"/>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customFormat="1" ht="13.5" thickBot="1" x14ac:dyDescent="0.25">
      <c r="A111" s="413" t="s">
        <v>653</v>
      </c>
      <c r="B111" s="414"/>
      <c r="C111" s="414"/>
      <c r="D111" s="414"/>
      <c r="E111" s="414"/>
      <c r="F111" s="414"/>
      <c r="G111" s="440"/>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s="250" customFormat="1" ht="24" x14ac:dyDescent="0.2">
      <c r="A112" s="52">
        <v>1</v>
      </c>
      <c r="B112" s="60" t="s">
        <v>633</v>
      </c>
      <c r="C112" s="53" t="s">
        <v>634</v>
      </c>
      <c r="D112" s="54" t="s">
        <v>554</v>
      </c>
      <c r="E112" s="55">
        <v>9.4000000000000004E-3</v>
      </c>
      <c r="F112" s="237"/>
      <c r="G112" s="59"/>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s="250" customFormat="1" ht="24" x14ac:dyDescent="0.2">
      <c r="A113" s="101">
        <v>2</v>
      </c>
      <c r="B113" s="109" t="s">
        <v>654</v>
      </c>
      <c r="C113" s="102" t="s">
        <v>655</v>
      </c>
      <c r="D113" s="103" t="s">
        <v>607</v>
      </c>
      <c r="E113" s="104">
        <v>0.193</v>
      </c>
      <c r="F113" s="280"/>
      <c r="G113" s="281"/>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s="250" customFormat="1" ht="22.5" x14ac:dyDescent="0.2">
      <c r="A114" s="101">
        <v>3</v>
      </c>
      <c r="B114" s="109" t="s">
        <v>561</v>
      </c>
      <c r="C114" s="102" t="s">
        <v>656</v>
      </c>
      <c r="D114" s="103" t="s">
        <v>563</v>
      </c>
      <c r="E114" s="104">
        <f>4.7/100</f>
        <v>4.7E-2</v>
      </c>
      <c r="F114" s="280"/>
      <c r="G114" s="281"/>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s="250" customFormat="1" ht="36" x14ac:dyDescent="0.2">
      <c r="A115" s="101">
        <v>4</v>
      </c>
      <c r="B115" s="109" t="s">
        <v>564</v>
      </c>
      <c r="C115" s="102" t="s">
        <v>657</v>
      </c>
      <c r="D115" s="103" t="s">
        <v>563</v>
      </c>
      <c r="E115" s="104">
        <v>4.7E-2</v>
      </c>
      <c r="F115" s="280"/>
      <c r="G115" s="281"/>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250" customFormat="1" ht="48" x14ac:dyDescent="0.2">
      <c r="A116" s="101">
        <v>5</v>
      </c>
      <c r="B116" s="109" t="s">
        <v>629</v>
      </c>
      <c r="C116" s="102" t="s">
        <v>630</v>
      </c>
      <c r="D116" s="103" t="s">
        <v>546</v>
      </c>
      <c r="E116" s="104">
        <v>4.7E-2</v>
      </c>
      <c r="F116" s="280"/>
      <c r="G116" s="281"/>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s="250" customFormat="1" ht="13.5" thickBot="1" x14ac:dyDescent="0.25">
      <c r="A117" s="413" t="s">
        <v>658</v>
      </c>
      <c r="B117" s="414"/>
      <c r="C117" s="414"/>
      <c r="D117" s="414"/>
      <c r="E117" s="414"/>
      <c r="F117" s="414"/>
      <c r="G117" s="440"/>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s="250" customFormat="1" ht="22.5" x14ac:dyDescent="0.2">
      <c r="A118" s="52">
        <v>1</v>
      </c>
      <c r="B118" s="60" t="s">
        <v>659</v>
      </c>
      <c r="C118" s="53" t="s">
        <v>660</v>
      </c>
      <c r="D118" s="54" t="s">
        <v>527</v>
      </c>
      <c r="E118" s="55">
        <v>3.5999999999999997E-2</v>
      </c>
      <c r="F118" s="280"/>
      <c r="G118" s="281"/>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s="250" customFormat="1" ht="24" x14ac:dyDescent="0.2">
      <c r="A119" s="101">
        <v>2</v>
      </c>
      <c r="B119" s="109" t="s">
        <v>661</v>
      </c>
      <c r="C119" s="102" t="s">
        <v>662</v>
      </c>
      <c r="D119" s="103" t="s">
        <v>563</v>
      </c>
      <c r="E119" s="104">
        <v>1.7999999999999999E-2</v>
      </c>
      <c r="F119" s="280"/>
      <c r="G119" s="281"/>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s="250" customFormat="1" ht="24" x14ac:dyDescent="0.2">
      <c r="A120" s="101">
        <v>3</v>
      </c>
      <c r="B120" s="109" t="s">
        <v>663</v>
      </c>
      <c r="C120" s="102" t="s">
        <v>664</v>
      </c>
      <c r="D120" s="103" t="s">
        <v>563</v>
      </c>
      <c r="E120" s="104">
        <v>1.7999999999999999E-2</v>
      </c>
      <c r="F120" s="280"/>
      <c r="G120" s="281"/>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s="250" customFormat="1" ht="33.75" x14ac:dyDescent="0.2">
      <c r="A121" s="101">
        <v>4</v>
      </c>
      <c r="B121" s="109" t="s">
        <v>665</v>
      </c>
      <c r="C121" s="102" t="s">
        <v>666</v>
      </c>
      <c r="D121" s="103" t="s">
        <v>549</v>
      </c>
      <c r="E121" s="104">
        <v>1.7999999999999999E-2</v>
      </c>
      <c r="F121" s="280"/>
      <c r="G121" s="281"/>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s="250" customFormat="1" ht="48" x14ac:dyDescent="0.2">
      <c r="A122" s="101">
        <v>5</v>
      </c>
      <c r="B122" s="109" t="s">
        <v>629</v>
      </c>
      <c r="C122" s="102" t="s">
        <v>630</v>
      </c>
      <c r="D122" s="103" t="s">
        <v>546</v>
      </c>
      <c r="E122" s="104">
        <v>1.7999999999999999E-2</v>
      </c>
      <c r="F122" s="280"/>
      <c r="G122" s="281"/>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s="250" customFormat="1" ht="33.75" x14ac:dyDescent="0.2">
      <c r="A123" s="101">
        <v>6</v>
      </c>
      <c r="B123" s="109" t="s">
        <v>667</v>
      </c>
      <c r="C123" s="102" t="s">
        <v>668</v>
      </c>
      <c r="D123" s="103" t="s">
        <v>669</v>
      </c>
      <c r="E123" s="104">
        <f>0.12/3</f>
        <v>0.04</v>
      </c>
      <c r="F123" s="280"/>
      <c r="G123" s="281"/>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s="250" customFormat="1" ht="24" x14ac:dyDescent="0.2">
      <c r="A124" s="101">
        <v>7</v>
      </c>
      <c r="B124" s="109" t="s">
        <v>661</v>
      </c>
      <c r="C124" s="102" t="s">
        <v>670</v>
      </c>
      <c r="D124" s="103" t="s">
        <v>563</v>
      </c>
      <c r="E124" s="104">
        <f t="shared" ref="E124:E130" si="0">0.006/3</f>
        <v>2E-3</v>
      </c>
      <c r="F124" s="280"/>
      <c r="G124" s="281"/>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250" customFormat="1" ht="24" x14ac:dyDescent="0.2">
      <c r="A125" s="101">
        <v>8</v>
      </c>
      <c r="B125" s="109" t="s">
        <v>663</v>
      </c>
      <c r="C125" s="102" t="s">
        <v>671</v>
      </c>
      <c r="D125" s="103" t="s">
        <v>563</v>
      </c>
      <c r="E125" s="104">
        <f t="shared" si="0"/>
        <v>2E-3</v>
      </c>
      <c r="F125" s="280"/>
      <c r="G125" s="281"/>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s="250" customFormat="1" ht="33.75" x14ac:dyDescent="0.2">
      <c r="A126" s="101">
        <v>9</v>
      </c>
      <c r="B126" s="109" t="s">
        <v>665</v>
      </c>
      <c r="C126" s="102" t="s">
        <v>666</v>
      </c>
      <c r="D126" s="103" t="s">
        <v>549</v>
      </c>
      <c r="E126" s="104">
        <f t="shared" si="0"/>
        <v>2E-3</v>
      </c>
      <c r="F126" s="280"/>
      <c r="G126" s="281"/>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s="250" customFormat="1" ht="24" x14ac:dyDescent="0.2">
      <c r="A127" s="101">
        <v>10</v>
      </c>
      <c r="B127" s="109" t="s">
        <v>661</v>
      </c>
      <c r="C127" s="102" t="s">
        <v>670</v>
      </c>
      <c r="D127" s="103" t="s">
        <v>563</v>
      </c>
      <c r="E127" s="104">
        <f t="shared" si="0"/>
        <v>2E-3</v>
      </c>
      <c r="F127" s="280"/>
      <c r="G127" s="281"/>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s="250" customFormat="1" ht="24" x14ac:dyDescent="0.2">
      <c r="A128" s="101">
        <v>11</v>
      </c>
      <c r="B128" s="109" t="s">
        <v>663</v>
      </c>
      <c r="C128" s="102" t="s">
        <v>671</v>
      </c>
      <c r="D128" s="103" t="s">
        <v>563</v>
      </c>
      <c r="E128" s="104">
        <f t="shared" si="0"/>
        <v>2E-3</v>
      </c>
      <c r="F128" s="280"/>
      <c r="G128" s="281"/>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250" customFormat="1" ht="33.75" x14ac:dyDescent="0.2">
      <c r="A129" s="101">
        <v>12</v>
      </c>
      <c r="B129" s="109" t="s">
        <v>672</v>
      </c>
      <c r="C129" s="102" t="s">
        <v>673</v>
      </c>
      <c r="D129" s="103" t="s">
        <v>549</v>
      </c>
      <c r="E129" s="104">
        <f t="shared" si="0"/>
        <v>2E-3</v>
      </c>
      <c r="F129" s="280"/>
      <c r="G129" s="281"/>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250" customFormat="1" ht="48" x14ac:dyDescent="0.2">
      <c r="A130" s="101">
        <v>13</v>
      </c>
      <c r="B130" s="109" t="s">
        <v>629</v>
      </c>
      <c r="C130" s="102" t="s">
        <v>630</v>
      </c>
      <c r="D130" s="103" t="s">
        <v>546</v>
      </c>
      <c r="E130" s="104">
        <f t="shared" si="0"/>
        <v>2E-3</v>
      </c>
      <c r="F130" s="280"/>
      <c r="G130" s="281"/>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250" customFormat="1" ht="33.75" x14ac:dyDescent="0.2">
      <c r="A131" s="101">
        <v>14</v>
      </c>
      <c r="B131" s="109" t="s">
        <v>672</v>
      </c>
      <c r="C131" s="102" t="s">
        <v>673</v>
      </c>
      <c r="D131" s="103" t="s">
        <v>549</v>
      </c>
      <c r="E131" s="104">
        <v>7.0000000000000001E-3</v>
      </c>
      <c r="F131" s="280"/>
      <c r="G131" s="281"/>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s="250" customFormat="1" ht="24" x14ac:dyDescent="0.2">
      <c r="A132" s="101">
        <v>15</v>
      </c>
      <c r="B132" s="109" t="s">
        <v>661</v>
      </c>
      <c r="C132" s="102" t="s">
        <v>662</v>
      </c>
      <c r="D132" s="103" t="s">
        <v>563</v>
      </c>
      <c r="E132" s="104">
        <v>7.0000000000000001E-3</v>
      </c>
      <c r="F132" s="280"/>
      <c r="G132" s="281"/>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s="250" customFormat="1" ht="24" x14ac:dyDescent="0.2">
      <c r="A133" s="101">
        <v>16</v>
      </c>
      <c r="B133" s="109" t="s">
        <v>663</v>
      </c>
      <c r="C133" s="102" t="s">
        <v>674</v>
      </c>
      <c r="D133" s="103" t="s">
        <v>563</v>
      </c>
      <c r="E133" s="104">
        <v>7.0000000000000001E-3</v>
      </c>
      <c r="F133" s="280"/>
      <c r="G133" s="281"/>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250" customFormat="1" ht="33.75" x14ac:dyDescent="0.2">
      <c r="A134" s="101">
        <v>17</v>
      </c>
      <c r="B134" s="109" t="s">
        <v>665</v>
      </c>
      <c r="C134" s="102" t="s">
        <v>666</v>
      </c>
      <c r="D134" s="103" t="s">
        <v>549</v>
      </c>
      <c r="E134" s="104">
        <v>7.0000000000000001E-3</v>
      </c>
      <c r="F134" s="280"/>
      <c r="G134" s="281"/>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s="250" customFormat="1" ht="24" x14ac:dyDescent="0.2">
      <c r="A135" s="101">
        <v>18</v>
      </c>
      <c r="B135" s="109" t="s">
        <v>661</v>
      </c>
      <c r="C135" s="102" t="s">
        <v>675</v>
      </c>
      <c r="D135" s="103" t="s">
        <v>563</v>
      </c>
      <c r="E135" s="104">
        <v>7.0000000000000001E-3</v>
      </c>
      <c r="F135" s="280"/>
      <c r="G135" s="281"/>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s="250" customFormat="1" ht="24" x14ac:dyDescent="0.2">
      <c r="A136" s="101">
        <v>19</v>
      </c>
      <c r="B136" s="109" t="s">
        <v>663</v>
      </c>
      <c r="C136" s="102" t="s">
        <v>676</v>
      </c>
      <c r="D136" s="103" t="s">
        <v>563</v>
      </c>
      <c r="E136" s="104">
        <v>7.0000000000000001E-3</v>
      </c>
      <c r="F136" s="280"/>
      <c r="G136" s="281"/>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s="250" customFormat="1" ht="33.75" x14ac:dyDescent="0.2">
      <c r="A137" s="101">
        <v>20</v>
      </c>
      <c r="B137" s="109" t="s">
        <v>665</v>
      </c>
      <c r="C137" s="102" t="s">
        <v>666</v>
      </c>
      <c r="D137" s="103" t="s">
        <v>549</v>
      </c>
      <c r="E137" s="104">
        <v>7.0000000000000001E-3</v>
      </c>
      <c r="F137" s="280"/>
      <c r="G137" s="281"/>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s="250" customFormat="1" ht="24" x14ac:dyDescent="0.2">
      <c r="A138" s="101">
        <v>21</v>
      </c>
      <c r="B138" s="109" t="s">
        <v>661</v>
      </c>
      <c r="C138" s="102" t="s">
        <v>677</v>
      </c>
      <c r="D138" s="103" t="s">
        <v>563</v>
      </c>
      <c r="E138" s="104">
        <v>7.0000000000000001E-3</v>
      </c>
      <c r="F138" s="280"/>
      <c r="G138" s="281"/>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s="250" customFormat="1" ht="24" x14ac:dyDescent="0.2">
      <c r="A139" s="101">
        <v>22</v>
      </c>
      <c r="B139" s="109" t="s">
        <v>663</v>
      </c>
      <c r="C139" s="102" t="s">
        <v>678</v>
      </c>
      <c r="D139" s="103" t="s">
        <v>563</v>
      </c>
      <c r="E139" s="104">
        <v>7.0000000000000001E-3</v>
      </c>
      <c r="F139" s="280"/>
      <c r="G139" s="281"/>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s="250" customFormat="1" ht="33.75" x14ac:dyDescent="0.2">
      <c r="A140" s="101">
        <v>23</v>
      </c>
      <c r="B140" s="109" t="s">
        <v>672</v>
      </c>
      <c r="C140" s="102" t="s">
        <v>673</v>
      </c>
      <c r="D140" s="103" t="s">
        <v>549</v>
      </c>
      <c r="E140" s="104">
        <v>7.0000000000000001E-3</v>
      </c>
      <c r="F140" s="280"/>
      <c r="G140" s="281"/>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s="250" customFormat="1" ht="48" x14ac:dyDescent="0.2">
      <c r="A141" s="101">
        <v>24</v>
      </c>
      <c r="B141" s="109" t="s">
        <v>629</v>
      </c>
      <c r="C141" s="102" t="s">
        <v>630</v>
      </c>
      <c r="D141" s="103" t="s">
        <v>546</v>
      </c>
      <c r="E141" s="104">
        <v>7.0000000000000001E-3</v>
      </c>
      <c r="F141" s="280"/>
      <c r="G141" s="281"/>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customFormat="1" ht="13.5" thickBot="1" x14ac:dyDescent="0.25">
      <c r="A142" s="413" t="s">
        <v>435</v>
      </c>
      <c r="B142" s="414"/>
      <c r="C142" s="414"/>
      <c r="D142" s="414"/>
      <c r="E142" s="414"/>
      <c r="F142" s="414"/>
      <c r="G142" s="440"/>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s="250" customFormat="1" ht="22.5" x14ac:dyDescent="0.2">
      <c r="A143" s="52">
        <v>1</v>
      </c>
      <c r="B143" s="60" t="s">
        <v>631</v>
      </c>
      <c r="C143" s="53" t="s">
        <v>632</v>
      </c>
      <c r="D143" s="54" t="s">
        <v>554</v>
      </c>
      <c r="E143" s="55">
        <f>7.608*0.7</f>
        <v>5.3255999999999997</v>
      </c>
      <c r="F143" s="237"/>
      <c r="G143" s="59"/>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s="250" customFormat="1" ht="24" x14ac:dyDescent="0.2">
      <c r="A144" s="101">
        <v>2</v>
      </c>
      <c r="B144" s="109" t="s">
        <v>633</v>
      </c>
      <c r="C144" s="102" t="s">
        <v>679</v>
      </c>
      <c r="D144" s="103" t="s">
        <v>554</v>
      </c>
      <c r="E144" s="104">
        <f>7.608*0.7</f>
        <v>5.3255999999999997</v>
      </c>
      <c r="F144" s="280"/>
      <c r="G144" s="281"/>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s="250" customFormat="1" ht="22.5" x14ac:dyDescent="0.2">
      <c r="A145" s="101">
        <v>3</v>
      </c>
      <c r="B145" s="109" t="s">
        <v>639</v>
      </c>
      <c r="C145" s="102" t="s">
        <v>640</v>
      </c>
      <c r="D145" s="103" t="s">
        <v>546</v>
      </c>
      <c r="E145" s="104">
        <f>3804.3/100</f>
        <v>38.042999999999999</v>
      </c>
      <c r="F145" s="238"/>
      <c r="G145" s="108"/>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customFormat="1" ht="13.5" thickBot="1" x14ac:dyDescent="0.25">
      <c r="A146" s="413" t="s">
        <v>436</v>
      </c>
      <c r="B146" s="414"/>
      <c r="C146" s="414"/>
      <c r="D146" s="414"/>
      <c r="E146" s="414"/>
      <c r="F146" s="414"/>
      <c r="G146" s="440"/>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s="250" customFormat="1" ht="36" x14ac:dyDescent="0.2">
      <c r="A147" s="52">
        <v>1</v>
      </c>
      <c r="B147" s="60" t="s">
        <v>645</v>
      </c>
      <c r="C147" s="53" t="s">
        <v>646</v>
      </c>
      <c r="D147" s="54" t="s">
        <v>554</v>
      </c>
      <c r="E147" s="55">
        <v>3.863</v>
      </c>
      <c r="F147" s="237"/>
      <c r="G147" s="5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s="250" customFormat="1" ht="48" x14ac:dyDescent="0.2">
      <c r="A148" s="101">
        <v>2</v>
      </c>
      <c r="B148" s="109" t="s">
        <v>629</v>
      </c>
      <c r="C148" s="102" t="s">
        <v>630</v>
      </c>
      <c r="D148" s="103" t="s">
        <v>546</v>
      </c>
      <c r="E148" s="104">
        <f>357.7/100</f>
        <v>3.577</v>
      </c>
      <c r="F148" s="238"/>
      <c r="G148" s="108"/>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customFormat="1" ht="13.5" thickBot="1" x14ac:dyDescent="0.25">
      <c r="A149" s="413" t="s">
        <v>680</v>
      </c>
      <c r="B149" s="414"/>
      <c r="C149" s="414"/>
      <c r="D149" s="414"/>
      <c r="E149" s="414"/>
      <c r="F149" s="414"/>
      <c r="G149" s="440"/>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s="250" customFormat="1" ht="48" x14ac:dyDescent="0.2">
      <c r="A150" s="52">
        <v>1</v>
      </c>
      <c r="B150" s="60" t="s">
        <v>629</v>
      </c>
      <c r="C150" s="53" t="s">
        <v>630</v>
      </c>
      <c r="D150" s="54" t="s">
        <v>546</v>
      </c>
      <c r="E150" s="55">
        <v>5.2859999999999996</v>
      </c>
      <c r="F150" s="237"/>
      <c r="G150" s="292"/>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row>
    <row r="151" spans="1:255" s="250" customFormat="1" ht="13.5" thickBot="1" x14ac:dyDescent="0.25">
      <c r="A151" s="441" t="s">
        <v>485</v>
      </c>
      <c r="B151" s="442"/>
      <c r="C151" s="442"/>
      <c r="D151" s="442"/>
      <c r="E151" s="442"/>
      <c r="F151" s="442"/>
      <c r="G151" s="44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s="250" customFormat="1" ht="48" x14ac:dyDescent="0.2">
      <c r="A152" s="101">
        <v>13</v>
      </c>
      <c r="B152" s="109" t="s">
        <v>629</v>
      </c>
      <c r="C152" s="102" t="s">
        <v>630</v>
      </c>
      <c r="D152" s="103" t="s">
        <v>546</v>
      </c>
      <c r="E152" s="187">
        <v>0.65100000000000002</v>
      </c>
      <c r="F152" s="280"/>
      <c r="G152" s="106"/>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s="250" customFormat="1" ht="12.75" x14ac:dyDescent="0.2">
      <c r="A153" s="101"/>
      <c r="B153" s="109"/>
      <c r="C153" s="102"/>
      <c r="D153" s="103"/>
      <c r="E153" s="104"/>
      <c r="F153" s="280"/>
      <c r="G153" s="106"/>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s="250" customFormat="1" ht="13.5" thickBot="1" x14ac:dyDescent="0.25">
      <c r="A154" s="441" t="s">
        <v>681</v>
      </c>
      <c r="B154" s="442"/>
      <c r="C154" s="442"/>
      <c r="D154" s="442"/>
      <c r="E154" s="442"/>
      <c r="F154" s="442"/>
      <c r="G154" s="44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250" customFormat="1" ht="48" x14ac:dyDescent="0.2">
      <c r="A155" s="101">
        <v>15</v>
      </c>
      <c r="B155" s="109" t="s">
        <v>629</v>
      </c>
      <c r="C155" s="102" t="s">
        <v>630</v>
      </c>
      <c r="D155" s="103" t="s">
        <v>546</v>
      </c>
      <c r="E155" s="187">
        <v>2.12E-2</v>
      </c>
      <c r="F155" s="280"/>
      <c r="G155" s="106"/>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s="250" customFormat="1" ht="13.5" thickBot="1" x14ac:dyDescent="0.25">
      <c r="A156" s="441" t="s">
        <v>682</v>
      </c>
      <c r="B156" s="442"/>
      <c r="C156" s="442"/>
      <c r="D156" s="442"/>
      <c r="E156" s="442"/>
      <c r="F156" s="442"/>
      <c r="G156" s="44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s="250" customFormat="1" ht="48" x14ac:dyDescent="0.2">
      <c r="A157" s="101">
        <v>14</v>
      </c>
      <c r="B157" s="109" t="s">
        <v>629</v>
      </c>
      <c r="C157" s="102" t="s">
        <v>630</v>
      </c>
      <c r="D157" s="103" t="s">
        <v>546</v>
      </c>
      <c r="E157" s="187">
        <v>3.3599999999999998E-2</v>
      </c>
      <c r="F157" s="280"/>
      <c r="G157" s="106"/>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250" customFormat="1" ht="22.5" x14ac:dyDescent="0.2">
      <c r="A158" s="101">
        <v>15</v>
      </c>
      <c r="B158" s="109" t="s">
        <v>622</v>
      </c>
      <c r="C158" s="102" t="s">
        <v>683</v>
      </c>
      <c r="D158" s="103" t="s">
        <v>592</v>
      </c>
      <c r="E158" s="187">
        <v>0.46</v>
      </c>
      <c r="F158" s="280"/>
      <c r="G158" s="106"/>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s="250" customFormat="1" ht="13.5" thickBot="1" x14ac:dyDescent="0.25">
      <c r="A159" s="101"/>
      <c r="B159" s="109"/>
      <c r="C159" s="441" t="s">
        <v>684</v>
      </c>
      <c r="D159" s="442"/>
      <c r="E159" s="442"/>
      <c r="F159" s="442"/>
      <c r="G159" s="442"/>
      <c r="H159" s="442"/>
      <c r="I159" s="44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row>
    <row r="160" spans="1:255" s="250" customFormat="1" ht="48" x14ac:dyDescent="0.2">
      <c r="A160" s="101">
        <v>17</v>
      </c>
      <c r="B160" s="109" t="s">
        <v>629</v>
      </c>
      <c r="C160" s="102" t="s">
        <v>630</v>
      </c>
      <c r="D160" s="103" t="s">
        <v>546</v>
      </c>
      <c r="E160" s="187">
        <v>0.11</v>
      </c>
      <c r="F160" s="280"/>
      <c r="G160" s="106"/>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s="233" customFormat="1" x14ac:dyDescent="0.2">
      <c r="A161" s="101"/>
      <c r="B161" s="109"/>
      <c r="C161" s="236" t="s">
        <v>422</v>
      </c>
      <c r="D161" s="103"/>
      <c r="E161" s="104"/>
      <c r="F161" s="105"/>
      <c r="G161" s="240">
        <f>'[5]2.Лок.смета.и.Акт'!$G$4565</f>
        <v>3403080</v>
      </c>
      <c r="H161" s="248"/>
    </row>
    <row r="162" spans="1:255" x14ac:dyDescent="0.3">
      <c r="A162" s="404" t="s">
        <v>685</v>
      </c>
      <c r="B162" s="404"/>
      <c r="C162" s="404"/>
      <c r="D162" s="404"/>
      <c r="E162" s="404"/>
      <c r="F162" s="404"/>
      <c r="G162" s="405"/>
    </row>
    <row r="163" spans="1:255" customFormat="1" ht="12.75" customHeight="1" thickBot="1" x14ac:dyDescent="0.25">
      <c r="A163" s="398" t="s">
        <v>686</v>
      </c>
      <c r="B163" s="398"/>
      <c r="C163" s="398"/>
      <c r="D163" s="398"/>
      <c r="E163" s="398"/>
      <c r="F163" s="398"/>
      <c r="G163" s="39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s="250" customFormat="1" ht="56.25" x14ac:dyDescent="0.2">
      <c r="A164" s="52">
        <v>1</v>
      </c>
      <c r="B164" s="60" t="s">
        <v>687</v>
      </c>
      <c r="C164" s="53" t="s">
        <v>688</v>
      </c>
      <c r="D164" s="54" t="s">
        <v>600</v>
      </c>
      <c r="E164" s="55">
        <f>8.14*0.7</f>
        <v>5.6980000000000004</v>
      </c>
      <c r="F164" s="237"/>
      <c r="G164" s="5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s="250" customFormat="1" ht="56.25" x14ac:dyDescent="0.2">
      <c r="A165" s="101">
        <v>2</v>
      </c>
      <c r="B165" s="109" t="s">
        <v>689</v>
      </c>
      <c r="C165" s="102" t="s">
        <v>690</v>
      </c>
      <c r="D165" s="103" t="s">
        <v>600</v>
      </c>
      <c r="E165" s="187">
        <f>24.9*0.7</f>
        <v>17.429999999999996</v>
      </c>
      <c r="F165" s="238"/>
      <c r="G165" s="108"/>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s="250" customFormat="1" ht="22.5" x14ac:dyDescent="0.2">
      <c r="A166" s="101">
        <v>4</v>
      </c>
      <c r="B166" s="109" t="s">
        <v>540</v>
      </c>
      <c r="C166" s="102" t="s">
        <v>691</v>
      </c>
      <c r="D166" s="103" t="s">
        <v>530</v>
      </c>
      <c r="E166" s="104">
        <v>3.52</v>
      </c>
      <c r="F166" s="238"/>
      <c r="G166" s="108"/>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row>
    <row r="167" spans="1:255" customFormat="1" ht="47.25" customHeight="1" thickBot="1" x14ac:dyDescent="0.25">
      <c r="A167" s="101">
        <v>5</v>
      </c>
      <c r="B167" s="109" t="s">
        <v>692</v>
      </c>
      <c r="C167" s="102" t="s">
        <v>693</v>
      </c>
      <c r="D167" s="103" t="s">
        <v>533</v>
      </c>
      <c r="E167" s="104">
        <v>0.436</v>
      </c>
      <c r="F167" s="238"/>
      <c r="G167" s="108"/>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row>
    <row r="168" spans="1:255" s="250" customFormat="1" ht="29.25" customHeight="1" x14ac:dyDescent="0.2">
      <c r="A168" s="52">
        <v>6</v>
      </c>
      <c r="B168" s="60" t="s">
        <v>694</v>
      </c>
      <c r="C168" s="53" t="s">
        <v>695</v>
      </c>
      <c r="D168" s="54" t="s">
        <v>546</v>
      </c>
      <c r="E168" s="55">
        <v>8.6229999999999993</v>
      </c>
      <c r="F168" s="237"/>
      <c r="G168" s="5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s="250" customFormat="1" ht="27" customHeight="1" x14ac:dyDescent="0.2">
      <c r="A169" s="101">
        <v>7</v>
      </c>
      <c r="B169" s="109" t="s">
        <v>574</v>
      </c>
      <c r="C169" s="102" t="s">
        <v>575</v>
      </c>
      <c r="D169" s="103" t="s">
        <v>546</v>
      </c>
      <c r="E169" s="104">
        <v>24.765999999999998</v>
      </c>
      <c r="F169" s="238"/>
      <c r="G169" s="108"/>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s="250" customFormat="1" ht="24" x14ac:dyDescent="0.2">
      <c r="A170" s="101">
        <v>8</v>
      </c>
      <c r="B170" s="109" t="s">
        <v>574</v>
      </c>
      <c r="C170" s="102" t="s">
        <v>696</v>
      </c>
      <c r="D170" s="103" t="s">
        <v>546</v>
      </c>
      <c r="E170" s="104">
        <v>0.15</v>
      </c>
      <c r="F170" s="238"/>
      <c r="G170" s="108"/>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s="250" customFormat="1" ht="24" x14ac:dyDescent="0.2">
      <c r="A171" s="101">
        <v>9</v>
      </c>
      <c r="B171" s="109" t="s">
        <v>697</v>
      </c>
      <c r="C171" s="102" t="s">
        <v>698</v>
      </c>
      <c r="D171" s="103" t="s">
        <v>554</v>
      </c>
      <c r="E171" s="104">
        <v>8.6229999999999993</v>
      </c>
      <c r="F171" s="238"/>
      <c r="G171" s="108"/>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s="250" customFormat="1" ht="24" x14ac:dyDescent="0.2">
      <c r="A172" s="101">
        <v>10</v>
      </c>
      <c r="B172" s="109" t="s">
        <v>699</v>
      </c>
      <c r="C172" s="102" t="s">
        <v>700</v>
      </c>
      <c r="D172" s="103" t="s">
        <v>554</v>
      </c>
      <c r="E172" s="104">
        <v>8.6229999999999993</v>
      </c>
      <c r="F172" s="238"/>
      <c r="G172" s="108"/>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s="250" customFormat="1" ht="24" x14ac:dyDescent="0.2">
      <c r="A173" s="101">
        <v>11</v>
      </c>
      <c r="B173" s="109" t="s">
        <v>699</v>
      </c>
      <c r="C173" s="102" t="s">
        <v>701</v>
      </c>
      <c r="D173" s="103" t="s">
        <v>554</v>
      </c>
      <c r="E173" s="104">
        <v>0.51700000000000002</v>
      </c>
      <c r="F173" s="238"/>
      <c r="G173" s="108"/>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s="250" customFormat="1" ht="24" x14ac:dyDescent="0.2">
      <c r="A174" s="101">
        <v>12</v>
      </c>
      <c r="B174" s="109" t="s">
        <v>702</v>
      </c>
      <c r="C174" s="102" t="s">
        <v>703</v>
      </c>
      <c r="D174" s="103" t="s">
        <v>554</v>
      </c>
      <c r="E174" s="104">
        <v>24.695</v>
      </c>
      <c r="F174" s="238"/>
      <c r="G174" s="108"/>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s="250" customFormat="1" ht="24" x14ac:dyDescent="0.2">
      <c r="A175" s="101">
        <v>13</v>
      </c>
      <c r="B175" s="109" t="s">
        <v>704</v>
      </c>
      <c r="C175" s="102" t="s">
        <v>705</v>
      </c>
      <c r="D175" s="103" t="s">
        <v>554</v>
      </c>
      <c r="E175" s="104">
        <v>22.779</v>
      </c>
      <c r="F175" s="238"/>
      <c r="G175" s="108"/>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s="250" customFormat="1" ht="24" x14ac:dyDescent="0.2">
      <c r="A176" s="101">
        <v>14</v>
      </c>
      <c r="B176" s="109" t="s">
        <v>706</v>
      </c>
      <c r="C176" s="102" t="s">
        <v>707</v>
      </c>
      <c r="D176" s="103" t="s">
        <v>554</v>
      </c>
      <c r="E176" s="104">
        <v>22.779</v>
      </c>
      <c r="F176" s="238"/>
      <c r="G176" s="108"/>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s="250" customFormat="1" ht="36" x14ac:dyDescent="0.2">
      <c r="A177" s="101">
        <v>15</v>
      </c>
      <c r="B177" s="109" t="s">
        <v>704</v>
      </c>
      <c r="C177" s="102" t="s">
        <v>708</v>
      </c>
      <c r="D177" s="103" t="s">
        <v>554</v>
      </c>
      <c r="E177" s="104">
        <v>3.032</v>
      </c>
      <c r="F177" s="238"/>
      <c r="G177" s="108"/>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s="250" customFormat="1" ht="24" x14ac:dyDescent="0.2">
      <c r="A178" s="101">
        <v>16</v>
      </c>
      <c r="B178" s="109" t="s">
        <v>702</v>
      </c>
      <c r="C178" s="102" t="s">
        <v>709</v>
      </c>
      <c r="D178" s="103" t="s">
        <v>554</v>
      </c>
      <c r="E178" s="104">
        <v>0.58599999999999997</v>
      </c>
      <c r="F178" s="238"/>
      <c r="G178" s="108"/>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s="250" customFormat="1" ht="24" x14ac:dyDescent="0.2">
      <c r="A179" s="101">
        <v>17</v>
      </c>
      <c r="B179" s="109" t="s">
        <v>704</v>
      </c>
      <c r="C179" s="102" t="s">
        <v>710</v>
      </c>
      <c r="D179" s="103" t="s">
        <v>554</v>
      </c>
      <c r="E179" s="104">
        <v>0.58599999999999997</v>
      </c>
      <c r="F179" s="238"/>
      <c r="G179" s="108"/>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s="250" customFormat="1" ht="36" x14ac:dyDescent="0.2">
      <c r="A180" s="101">
        <v>19</v>
      </c>
      <c r="B180" s="109" t="s">
        <v>578</v>
      </c>
      <c r="C180" s="102" t="s">
        <v>711</v>
      </c>
      <c r="D180" s="103" t="s">
        <v>554</v>
      </c>
      <c r="E180" s="104">
        <v>8.66</v>
      </c>
      <c r="F180" s="238"/>
      <c r="G180" s="108"/>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s="250" customFormat="1" ht="36" x14ac:dyDescent="0.2">
      <c r="A181" s="101">
        <v>20</v>
      </c>
      <c r="B181" s="109" t="s">
        <v>578</v>
      </c>
      <c r="C181" s="102" t="s">
        <v>712</v>
      </c>
      <c r="D181" s="103" t="s">
        <v>554</v>
      </c>
      <c r="E181" s="104">
        <v>26.704000000000001</v>
      </c>
      <c r="F181" s="238"/>
      <c r="G181" s="108"/>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s="250" customFormat="1" ht="36" x14ac:dyDescent="0.2">
      <c r="A182" s="101">
        <v>21</v>
      </c>
      <c r="B182" s="109" t="s">
        <v>578</v>
      </c>
      <c r="C182" s="102" t="s">
        <v>579</v>
      </c>
      <c r="D182" s="103" t="s">
        <v>554</v>
      </c>
      <c r="E182" s="104">
        <v>0.58599999999999997</v>
      </c>
      <c r="F182" s="238"/>
      <c r="G182" s="108"/>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s="250" customFormat="1" ht="36" x14ac:dyDescent="0.2">
      <c r="A183" s="101">
        <v>22</v>
      </c>
      <c r="B183" s="109" t="s">
        <v>713</v>
      </c>
      <c r="C183" s="102" t="s">
        <v>714</v>
      </c>
      <c r="D183" s="103" t="s">
        <v>554</v>
      </c>
      <c r="E183" s="104">
        <v>9.14</v>
      </c>
      <c r="F183" s="238"/>
      <c r="G183" s="108"/>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s="250" customFormat="1" ht="36" x14ac:dyDescent="0.2">
      <c r="A184" s="101">
        <v>23</v>
      </c>
      <c r="B184" s="109" t="s">
        <v>580</v>
      </c>
      <c r="C184" s="102" t="s">
        <v>715</v>
      </c>
      <c r="D184" s="103" t="s">
        <v>554</v>
      </c>
      <c r="E184" s="104">
        <v>24.765999999999998</v>
      </c>
      <c r="F184" s="238"/>
      <c r="G184" s="108"/>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s="250" customFormat="1" ht="36" x14ac:dyDescent="0.2">
      <c r="A185" s="101">
        <v>24</v>
      </c>
      <c r="B185" s="109" t="s">
        <v>580</v>
      </c>
      <c r="C185" s="102" t="s">
        <v>716</v>
      </c>
      <c r="D185" s="103" t="s">
        <v>554</v>
      </c>
      <c r="E185" s="104">
        <v>0.58599999999999997</v>
      </c>
      <c r="F185" s="238"/>
      <c r="G185" s="108"/>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s="250" customFormat="1" ht="56.25" x14ac:dyDescent="0.2">
      <c r="A186" s="101">
        <v>25</v>
      </c>
      <c r="B186" s="109" t="s">
        <v>717</v>
      </c>
      <c r="C186" s="102" t="s">
        <v>718</v>
      </c>
      <c r="D186" s="103" t="s">
        <v>600</v>
      </c>
      <c r="E186" s="104">
        <v>1.056</v>
      </c>
      <c r="F186" s="238"/>
      <c r="G186" s="108"/>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s="250" customFormat="1" ht="45" x14ac:dyDescent="0.2">
      <c r="A187" s="101">
        <v>27</v>
      </c>
      <c r="B187" s="109" t="s">
        <v>517</v>
      </c>
      <c r="C187" s="102" t="s">
        <v>719</v>
      </c>
      <c r="D187" s="103" t="s">
        <v>421</v>
      </c>
      <c r="E187" s="104">
        <v>0.01</v>
      </c>
      <c r="F187" s="238"/>
      <c r="G187" s="108"/>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row>
    <row r="188" spans="1:255" customFormat="1" ht="12.75" customHeight="1" thickBot="1" x14ac:dyDescent="0.25">
      <c r="A188" s="435" t="s">
        <v>438</v>
      </c>
      <c r="B188" s="435"/>
      <c r="C188" s="435"/>
      <c r="D188" s="435"/>
      <c r="E188" s="435"/>
      <c r="F188" s="435"/>
      <c r="G188" s="436"/>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row>
    <row r="189" spans="1:255" s="250" customFormat="1" ht="45" x14ac:dyDescent="0.2">
      <c r="A189" s="52">
        <v>28</v>
      </c>
      <c r="B189" s="60" t="s">
        <v>720</v>
      </c>
      <c r="C189" s="53" t="s">
        <v>721</v>
      </c>
      <c r="D189" s="54" t="s">
        <v>722</v>
      </c>
      <c r="E189" s="55">
        <v>0.27300000000000002</v>
      </c>
      <c r="F189" s="237"/>
      <c r="G189" s="5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row>
    <row r="190" spans="1:255" customFormat="1" ht="12.75" customHeight="1" thickBot="1" x14ac:dyDescent="0.25">
      <c r="A190" s="398" t="s">
        <v>439</v>
      </c>
      <c r="B190" s="398"/>
      <c r="C190" s="398"/>
      <c r="D190" s="398"/>
      <c r="E190" s="398"/>
      <c r="F190" s="398"/>
      <c r="G190" s="39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row>
    <row r="191" spans="1:255" s="250" customFormat="1" ht="12.75" customHeight="1" x14ac:dyDescent="0.2">
      <c r="A191" s="52">
        <v>1</v>
      </c>
      <c r="B191" s="60" t="s">
        <v>723</v>
      </c>
      <c r="C191" s="53" t="s">
        <v>724</v>
      </c>
      <c r="D191" s="54" t="s">
        <v>725</v>
      </c>
      <c r="E191" s="55">
        <v>0.17</v>
      </c>
      <c r="F191" s="238"/>
      <c r="G191" s="108"/>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s="250" customFormat="1" ht="29.25" customHeight="1" x14ac:dyDescent="0.2">
      <c r="A192" s="101">
        <v>2</v>
      </c>
      <c r="B192" s="109" t="s">
        <v>726</v>
      </c>
      <c r="C192" s="102" t="s">
        <v>727</v>
      </c>
      <c r="D192" s="103" t="s">
        <v>421</v>
      </c>
      <c r="E192" s="104">
        <v>0.17</v>
      </c>
      <c r="F192" s="238"/>
      <c r="G192" s="108"/>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s="250" customFormat="1" ht="48.75" customHeight="1" x14ac:dyDescent="0.2">
      <c r="A193" s="101">
        <v>3</v>
      </c>
      <c r="B193" s="109" t="s">
        <v>728</v>
      </c>
      <c r="C193" s="102" t="s">
        <v>729</v>
      </c>
      <c r="D193" s="103" t="s">
        <v>573</v>
      </c>
      <c r="E193" s="104">
        <v>0.23</v>
      </c>
      <c r="F193" s="238"/>
      <c r="G193" s="108"/>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s="250" customFormat="1" ht="29.25" customHeight="1" x14ac:dyDescent="0.2">
      <c r="A194" s="101">
        <v>4</v>
      </c>
      <c r="B194" s="109" t="s">
        <v>540</v>
      </c>
      <c r="C194" s="102" t="s">
        <v>730</v>
      </c>
      <c r="D194" s="103" t="s">
        <v>530</v>
      </c>
      <c r="E194" s="104">
        <v>5.2999999999999999E-2</v>
      </c>
      <c r="F194" s="238"/>
      <c r="G194" s="108"/>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row>
    <row r="195" spans="1:255" s="250" customFormat="1" ht="40.5" customHeight="1" x14ac:dyDescent="0.2">
      <c r="A195" s="101">
        <v>5</v>
      </c>
      <c r="B195" s="109" t="s">
        <v>608</v>
      </c>
      <c r="C195" s="102" t="s">
        <v>731</v>
      </c>
      <c r="D195" s="103" t="s">
        <v>610</v>
      </c>
      <c r="E195" s="104">
        <v>0.123</v>
      </c>
      <c r="F195" s="238"/>
      <c r="G195" s="108"/>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row>
    <row r="196" spans="1:255" customFormat="1" ht="12.75" customHeight="1" thickBot="1" x14ac:dyDescent="0.25">
      <c r="A196" s="398" t="s">
        <v>440</v>
      </c>
      <c r="B196" s="398"/>
      <c r="C196" s="398"/>
      <c r="D196" s="398"/>
      <c r="E196" s="398"/>
      <c r="F196" s="398"/>
      <c r="G196" s="39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s="250" customFormat="1" ht="29.25" customHeight="1" x14ac:dyDescent="0.2">
      <c r="A197" s="52">
        <v>1</v>
      </c>
      <c r="B197" s="60" t="s">
        <v>732</v>
      </c>
      <c r="C197" s="53" t="s">
        <v>733</v>
      </c>
      <c r="D197" s="54" t="s">
        <v>734</v>
      </c>
      <c r="E197" s="55">
        <v>1.04E-2</v>
      </c>
      <c r="F197" s="237"/>
      <c r="G197" s="5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s="250" customFormat="1" ht="33.75" x14ac:dyDescent="0.2">
      <c r="A198" s="101">
        <v>2</v>
      </c>
      <c r="B198" s="109" t="s">
        <v>732</v>
      </c>
      <c r="C198" s="102" t="s">
        <v>735</v>
      </c>
      <c r="D198" s="103" t="s">
        <v>734</v>
      </c>
      <c r="E198" s="104">
        <v>6.0000000000000001E-3</v>
      </c>
      <c r="F198" s="238"/>
      <c r="G198" s="108"/>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row>
    <row r="199" spans="1:255" s="250" customFormat="1" ht="29.25" customHeight="1" x14ac:dyDescent="0.2">
      <c r="A199" s="101">
        <v>3</v>
      </c>
      <c r="B199" s="109" t="s">
        <v>732</v>
      </c>
      <c r="C199" s="102" t="s">
        <v>736</v>
      </c>
      <c r="D199" s="103" t="s">
        <v>734</v>
      </c>
      <c r="E199" s="104">
        <v>6.4000000000000003E-3</v>
      </c>
      <c r="F199" s="238"/>
      <c r="G199" s="108"/>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row>
    <row r="200" spans="1:255" s="250" customFormat="1" ht="37.5" customHeight="1" x14ac:dyDescent="0.2">
      <c r="A200" s="101">
        <v>4</v>
      </c>
      <c r="B200" s="109" t="s">
        <v>737</v>
      </c>
      <c r="C200" s="102" t="s">
        <v>738</v>
      </c>
      <c r="D200" s="103" t="s">
        <v>739</v>
      </c>
      <c r="E200" s="104">
        <v>1.8</v>
      </c>
      <c r="F200" s="238"/>
      <c r="G200" s="108"/>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s="250" customFormat="1" ht="27.75" customHeight="1" x14ac:dyDescent="0.2">
      <c r="A201" s="101">
        <v>5</v>
      </c>
      <c r="B201" s="109" t="s">
        <v>732</v>
      </c>
      <c r="C201" s="102" t="s">
        <v>740</v>
      </c>
      <c r="D201" s="103" t="s">
        <v>734</v>
      </c>
      <c r="E201" s="104">
        <v>0.03</v>
      </c>
      <c r="F201" s="238"/>
      <c r="G201" s="108"/>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s="250" customFormat="1" ht="12.75" x14ac:dyDescent="0.2">
      <c r="A202" s="398" t="s">
        <v>741</v>
      </c>
      <c r="B202" s="398"/>
      <c r="C202" s="398"/>
      <c r="D202" s="398"/>
      <c r="E202" s="398"/>
      <c r="F202" s="398"/>
      <c r="G202" s="39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s="250" customFormat="1" ht="22.5" x14ac:dyDescent="0.2">
      <c r="A203" s="101">
        <v>1</v>
      </c>
      <c r="B203" s="109" t="s">
        <v>510</v>
      </c>
      <c r="C203" s="102" t="s">
        <v>742</v>
      </c>
      <c r="D203" s="103" t="s">
        <v>512</v>
      </c>
      <c r="E203" s="104">
        <v>3</v>
      </c>
      <c r="F203" s="238"/>
      <c r="G203" s="108"/>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250" customFormat="1" ht="22.5" x14ac:dyDescent="0.2">
      <c r="A204" s="101">
        <v>2</v>
      </c>
      <c r="B204" s="109" t="s">
        <v>510</v>
      </c>
      <c r="C204" s="102" t="s">
        <v>743</v>
      </c>
      <c r="D204" s="103" t="s">
        <v>512</v>
      </c>
      <c r="E204" s="104">
        <v>3</v>
      </c>
      <c r="F204" s="238"/>
      <c r="G204" s="108"/>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row>
    <row r="205" spans="1:255" s="233" customFormat="1" x14ac:dyDescent="0.2">
      <c r="A205" s="101"/>
      <c r="B205" s="109"/>
      <c r="C205" s="236" t="s">
        <v>422</v>
      </c>
      <c r="D205" s="103"/>
      <c r="E205" s="104"/>
      <c r="F205" s="105"/>
      <c r="G205" s="240">
        <f>'[6]2.Лок.смета.и.Акт'!$G$1039</f>
        <v>2202966</v>
      </c>
      <c r="H205" s="248"/>
    </row>
    <row r="206" spans="1:255" x14ac:dyDescent="0.3">
      <c r="A206" s="404" t="s">
        <v>744</v>
      </c>
      <c r="B206" s="404"/>
      <c r="C206" s="404"/>
      <c r="D206" s="404"/>
      <c r="E206" s="404"/>
      <c r="F206" s="404"/>
      <c r="G206" s="405"/>
    </row>
    <row r="207" spans="1:255" s="250" customFormat="1" ht="12.75" customHeight="1" thickBot="1" x14ac:dyDescent="0.25">
      <c r="A207" s="398" t="s">
        <v>745</v>
      </c>
      <c r="B207" s="398"/>
      <c r="C207" s="398"/>
      <c r="D207" s="398"/>
      <c r="E207" s="398"/>
      <c r="F207" s="398"/>
      <c r="G207" s="39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row>
    <row r="208" spans="1:255" s="250" customFormat="1" ht="36" x14ac:dyDescent="0.2">
      <c r="A208" s="52">
        <v>1</v>
      </c>
      <c r="B208" s="60" t="s">
        <v>605</v>
      </c>
      <c r="C208" s="53" t="s">
        <v>746</v>
      </c>
      <c r="D208" s="54" t="s">
        <v>607</v>
      </c>
      <c r="E208" s="55">
        <v>0.45600000000000002</v>
      </c>
      <c r="F208" s="237"/>
      <c r="G208" s="5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row>
    <row r="209" spans="1:255" s="250" customFormat="1" ht="48" x14ac:dyDescent="0.2">
      <c r="A209" s="101">
        <v>8</v>
      </c>
      <c r="B209" s="109" t="s">
        <v>587</v>
      </c>
      <c r="C209" s="102" t="s">
        <v>747</v>
      </c>
      <c r="D209" s="103" t="s">
        <v>589</v>
      </c>
      <c r="E209" s="187">
        <v>0.151</v>
      </c>
      <c r="F209" s="238"/>
      <c r="G209" s="108"/>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row>
    <row r="210" spans="1:255" s="250" customFormat="1" ht="13.5" thickBot="1" x14ac:dyDescent="0.25">
      <c r="A210" s="398" t="s">
        <v>748</v>
      </c>
      <c r="B210" s="398"/>
      <c r="C210" s="398"/>
      <c r="D210" s="398"/>
      <c r="E210" s="398"/>
      <c r="F210" s="398"/>
      <c r="G210" s="39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s="250" customFormat="1" ht="60" customHeight="1" x14ac:dyDescent="0.2">
      <c r="A211" s="52">
        <v>1</v>
      </c>
      <c r="B211" s="60" t="s">
        <v>601</v>
      </c>
      <c r="C211" s="53" t="s">
        <v>749</v>
      </c>
      <c r="D211" s="54" t="s">
        <v>589</v>
      </c>
      <c r="E211" s="55">
        <v>8.4000000000000005E-2</v>
      </c>
      <c r="F211" s="238"/>
      <c r="G211" s="108"/>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s="233" customFormat="1" x14ac:dyDescent="0.2">
      <c r="A212" s="101"/>
      <c r="B212" s="109"/>
      <c r="C212" s="236" t="s">
        <v>422</v>
      </c>
      <c r="D212" s="103"/>
      <c r="E212" s="104"/>
      <c r="F212" s="105"/>
      <c r="G212" s="305">
        <f>'[7]2.Лок.смета.и.Акт'!$G$423</f>
        <v>17568</v>
      </c>
      <c r="H212" s="248"/>
    </row>
    <row r="213" spans="1:255" ht="17.25" thickBot="1" x14ac:dyDescent="0.35">
      <c r="A213" s="404" t="s">
        <v>750</v>
      </c>
      <c r="B213" s="404"/>
      <c r="C213" s="404"/>
      <c r="D213" s="404"/>
      <c r="E213" s="404"/>
      <c r="F213" s="404"/>
      <c r="G213" s="405"/>
    </row>
    <row r="214" spans="1:255" s="250" customFormat="1" ht="13.5" thickBot="1" x14ac:dyDescent="0.25">
      <c r="A214" s="52"/>
      <c r="B214" s="60"/>
      <c r="C214" s="400" t="s">
        <v>475</v>
      </c>
      <c r="D214" s="400"/>
      <c r="E214" s="400"/>
      <c r="F214" s="400"/>
      <c r="G214" s="400"/>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s="250" customFormat="1" ht="56.25" x14ac:dyDescent="0.2">
      <c r="A215" s="52">
        <v>1</v>
      </c>
      <c r="B215" s="60" t="s">
        <v>687</v>
      </c>
      <c r="C215" s="53" t="s">
        <v>688</v>
      </c>
      <c r="D215" s="54" t="s">
        <v>600</v>
      </c>
      <c r="E215" s="55">
        <v>30.680999999999997</v>
      </c>
      <c r="F215" s="238"/>
      <c r="G215" s="108"/>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s="250" customFormat="1" ht="56.25" x14ac:dyDescent="0.2">
      <c r="A216" s="101">
        <v>2</v>
      </c>
      <c r="B216" s="109" t="s">
        <v>689</v>
      </c>
      <c r="C216" s="102" t="s">
        <v>690</v>
      </c>
      <c r="D216" s="103" t="s">
        <v>600</v>
      </c>
      <c r="E216" s="104">
        <v>86.428999999999988</v>
      </c>
      <c r="F216" s="238"/>
      <c r="G216" s="108"/>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s="250" customFormat="1" ht="24" x14ac:dyDescent="0.2">
      <c r="A217" s="101">
        <v>3</v>
      </c>
      <c r="B217" s="109" t="s">
        <v>751</v>
      </c>
      <c r="C217" s="102" t="s">
        <v>752</v>
      </c>
      <c r="D217" s="103" t="s">
        <v>753</v>
      </c>
      <c r="E217" s="104">
        <v>1.8199999999999998</v>
      </c>
      <c r="F217" s="238"/>
      <c r="G217" s="108"/>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row>
    <row r="218" spans="1:255" s="250" customFormat="1" ht="24" x14ac:dyDescent="0.2">
      <c r="A218" s="101">
        <v>4</v>
      </c>
      <c r="B218" s="109" t="s">
        <v>754</v>
      </c>
      <c r="C218" s="102" t="s">
        <v>755</v>
      </c>
      <c r="D218" s="103" t="s">
        <v>753</v>
      </c>
      <c r="E218" s="104">
        <v>4.4799999999999995</v>
      </c>
      <c r="F218" s="238"/>
      <c r="G218" s="108"/>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customFormat="1" ht="12.75" customHeight="1" thickBot="1" x14ac:dyDescent="0.25">
      <c r="A219" s="398" t="s">
        <v>437</v>
      </c>
      <c r="B219" s="398"/>
      <c r="C219" s="398"/>
      <c r="D219" s="398"/>
      <c r="E219" s="398"/>
      <c r="F219" s="398"/>
      <c r="G219" s="399"/>
      <c r="H219" s="249"/>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s="250" customFormat="1" ht="24" x14ac:dyDescent="0.2">
      <c r="A220" s="52">
        <v>1</v>
      </c>
      <c r="B220" s="60" t="s">
        <v>694</v>
      </c>
      <c r="C220" s="53" t="s">
        <v>695</v>
      </c>
      <c r="D220" s="54" t="s">
        <v>546</v>
      </c>
      <c r="E220" s="55">
        <v>40.067</v>
      </c>
      <c r="F220" s="237"/>
      <c r="G220" s="59"/>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row>
    <row r="221" spans="1:255" s="250" customFormat="1" ht="36" x14ac:dyDescent="0.2">
      <c r="A221" s="101">
        <v>2</v>
      </c>
      <c r="B221" s="109" t="s">
        <v>694</v>
      </c>
      <c r="C221" s="102" t="s">
        <v>756</v>
      </c>
      <c r="D221" s="103" t="s">
        <v>546</v>
      </c>
      <c r="E221" s="104">
        <v>3.7639999999999998</v>
      </c>
      <c r="F221" s="238"/>
      <c r="G221" s="108"/>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row>
    <row r="222" spans="1:255" s="250" customFormat="1" ht="22.5" x14ac:dyDescent="0.2">
      <c r="A222" s="101">
        <v>3</v>
      </c>
      <c r="B222" s="109" t="s">
        <v>631</v>
      </c>
      <c r="C222" s="102" t="s">
        <v>757</v>
      </c>
      <c r="D222" s="103" t="s">
        <v>554</v>
      </c>
      <c r="E222" s="104">
        <v>102.75</v>
      </c>
      <c r="F222" s="238"/>
      <c r="G222" s="108"/>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s="250" customFormat="1" ht="24" x14ac:dyDescent="0.2">
      <c r="A223" s="101">
        <v>4</v>
      </c>
      <c r="B223" s="109" t="s">
        <v>631</v>
      </c>
      <c r="C223" s="102" t="s">
        <v>758</v>
      </c>
      <c r="D223" s="103" t="s">
        <v>554</v>
      </c>
      <c r="E223" s="104">
        <v>20.718</v>
      </c>
      <c r="F223" s="238"/>
      <c r="G223" s="108"/>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row>
    <row r="224" spans="1:255" s="250" customFormat="1" ht="24" x14ac:dyDescent="0.2">
      <c r="A224" s="101">
        <v>5</v>
      </c>
      <c r="B224" s="109" t="s">
        <v>697</v>
      </c>
      <c r="C224" s="102" t="s">
        <v>698</v>
      </c>
      <c r="D224" s="103" t="s">
        <v>554</v>
      </c>
      <c r="E224" s="104">
        <v>40.067</v>
      </c>
      <c r="F224" s="238"/>
      <c r="G224" s="108"/>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s="250" customFormat="1" ht="36" x14ac:dyDescent="0.2">
      <c r="A225" s="101">
        <v>6</v>
      </c>
      <c r="B225" s="109" t="s">
        <v>697</v>
      </c>
      <c r="C225" s="102" t="s">
        <v>759</v>
      </c>
      <c r="D225" s="103" t="s">
        <v>554</v>
      </c>
      <c r="E225" s="104">
        <v>3.7639999999999998</v>
      </c>
      <c r="F225" s="238"/>
      <c r="G225" s="108"/>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s="250" customFormat="1" ht="24" x14ac:dyDescent="0.2">
      <c r="A226" s="101">
        <v>7</v>
      </c>
      <c r="B226" s="109" t="s">
        <v>760</v>
      </c>
      <c r="C226" s="102" t="s">
        <v>761</v>
      </c>
      <c r="D226" s="103" t="s">
        <v>554</v>
      </c>
      <c r="E226" s="104">
        <v>40.067</v>
      </c>
      <c r="F226" s="238"/>
      <c r="G226" s="108"/>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s="250" customFormat="1" ht="24" x14ac:dyDescent="0.2">
      <c r="A227" s="101">
        <v>8</v>
      </c>
      <c r="B227" s="109" t="s">
        <v>699</v>
      </c>
      <c r="C227" s="102" t="s">
        <v>762</v>
      </c>
      <c r="D227" s="103" t="s">
        <v>554</v>
      </c>
      <c r="E227" s="104">
        <v>3.7639999999999998</v>
      </c>
      <c r="F227" s="238"/>
      <c r="G227" s="108"/>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s="250" customFormat="1" ht="24" x14ac:dyDescent="0.2">
      <c r="A228" s="101">
        <v>9</v>
      </c>
      <c r="B228" s="109" t="s">
        <v>702</v>
      </c>
      <c r="C228" s="102" t="s">
        <v>703</v>
      </c>
      <c r="D228" s="103" t="s">
        <v>554</v>
      </c>
      <c r="E228" s="104">
        <v>102.75</v>
      </c>
      <c r="F228" s="238"/>
      <c r="G228" s="108"/>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s="250" customFormat="1" ht="36" x14ac:dyDescent="0.2">
      <c r="A229" s="101">
        <v>10</v>
      </c>
      <c r="B229" s="109" t="s">
        <v>702</v>
      </c>
      <c r="C229" s="102" t="s">
        <v>763</v>
      </c>
      <c r="D229" s="103" t="s">
        <v>554</v>
      </c>
      <c r="E229" s="104">
        <v>20.718</v>
      </c>
      <c r="F229" s="238"/>
      <c r="G229" s="108"/>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s="250" customFormat="1" ht="24" x14ac:dyDescent="0.2">
      <c r="A230" s="101">
        <v>11</v>
      </c>
      <c r="B230" s="109" t="s">
        <v>704</v>
      </c>
      <c r="C230" s="102" t="s">
        <v>705</v>
      </c>
      <c r="D230" s="103" t="s">
        <v>554</v>
      </c>
      <c r="E230" s="104">
        <v>102.75</v>
      </c>
      <c r="F230" s="238"/>
      <c r="G230" s="108"/>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s="250" customFormat="1" ht="36" x14ac:dyDescent="0.2">
      <c r="A231" s="101">
        <v>12</v>
      </c>
      <c r="B231" s="109" t="s">
        <v>704</v>
      </c>
      <c r="C231" s="102" t="s">
        <v>764</v>
      </c>
      <c r="D231" s="103" t="s">
        <v>554</v>
      </c>
      <c r="E231" s="104">
        <v>20.718</v>
      </c>
      <c r="F231" s="238"/>
      <c r="G231" s="108"/>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s="250" customFormat="1" ht="24" x14ac:dyDescent="0.2">
      <c r="A232" s="101">
        <v>13</v>
      </c>
      <c r="B232" s="109" t="s">
        <v>706</v>
      </c>
      <c r="C232" s="102" t="s">
        <v>765</v>
      </c>
      <c r="D232" s="103" t="s">
        <v>554</v>
      </c>
      <c r="E232" s="104">
        <v>20.718</v>
      </c>
      <c r="F232" s="238"/>
      <c r="G232" s="108"/>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s="250" customFormat="1" ht="24" x14ac:dyDescent="0.2">
      <c r="A233" s="101">
        <v>14</v>
      </c>
      <c r="B233" s="109" t="s">
        <v>706</v>
      </c>
      <c r="C233" s="102" t="s">
        <v>766</v>
      </c>
      <c r="D233" s="103" t="s">
        <v>554</v>
      </c>
      <c r="E233" s="104">
        <v>6.9370000000000003</v>
      </c>
      <c r="F233" s="238"/>
      <c r="G233" s="108"/>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s="250" customFormat="1" ht="36" x14ac:dyDescent="0.2">
      <c r="A234" s="101">
        <v>15</v>
      </c>
      <c r="B234" s="109" t="s">
        <v>578</v>
      </c>
      <c r="C234" s="102" t="s">
        <v>711</v>
      </c>
      <c r="D234" s="103" t="s">
        <v>554</v>
      </c>
      <c r="E234" s="104">
        <v>40.067</v>
      </c>
      <c r="F234" s="238"/>
      <c r="G234" s="108"/>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s="250" customFormat="1" ht="48" x14ac:dyDescent="0.2">
      <c r="A235" s="101">
        <v>16</v>
      </c>
      <c r="B235" s="109" t="s">
        <v>578</v>
      </c>
      <c r="C235" s="102" t="s">
        <v>767</v>
      </c>
      <c r="D235" s="103" t="s">
        <v>554</v>
      </c>
      <c r="E235" s="104">
        <v>3.7639999999999998</v>
      </c>
      <c r="F235" s="238"/>
      <c r="G235" s="108"/>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row>
    <row r="236" spans="1:255" s="250" customFormat="1" ht="24" x14ac:dyDescent="0.2">
      <c r="A236" s="101">
        <v>17</v>
      </c>
      <c r="B236" s="109" t="s">
        <v>631</v>
      </c>
      <c r="C236" s="102" t="s">
        <v>768</v>
      </c>
      <c r="D236" s="103" t="s">
        <v>554</v>
      </c>
      <c r="E236" s="104">
        <v>20.992000000000001</v>
      </c>
      <c r="F236" s="238"/>
      <c r="G236" s="108"/>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s="250" customFormat="1" ht="24" x14ac:dyDescent="0.2">
      <c r="A237" s="101">
        <v>18</v>
      </c>
      <c r="B237" s="109" t="s">
        <v>631</v>
      </c>
      <c r="C237" s="102" t="s">
        <v>769</v>
      </c>
      <c r="D237" s="103" t="s">
        <v>554</v>
      </c>
      <c r="E237" s="104">
        <v>4.9768999999999997</v>
      </c>
      <c r="F237" s="238"/>
      <c r="G237" s="108"/>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row>
    <row r="238" spans="1:255" s="250" customFormat="1" ht="36" x14ac:dyDescent="0.2">
      <c r="A238" s="101">
        <v>19</v>
      </c>
      <c r="B238" s="109" t="s">
        <v>713</v>
      </c>
      <c r="C238" s="102" t="s">
        <v>714</v>
      </c>
      <c r="D238" s="103" t="s">
        <v>554</v>
      </c>
      <c r="E238" s="104">
        <v>40.067</v>
      </c>
      <c r="F238" s="238"/>
      <c r="G238" s="108"/>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s="250" customFormat="1" ht="48" x14ac:dyDescent="0.2">
      <c r="A239" s="101">
        <v>20</v>
      </c>
      <c r="B239" s="109" t="s">
        <v>713</v>
      </c>
      <c r="C239" s="102" t="s">
        <v>770</v>
      </c>
      <c r="D239" s="103" t="s">
        <v>554</v>
      </c>
      <c r="E239" s="104">
        <v>3.7639999999999998</v>
      </c>
      <c r="F239" s="238"/>
      <c r="G239" s="108"/>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row>
    <row r="240" spans="1:255" s="250" customFormat="1" ht="48" x14ac:dyDescent="0.2">
      <c r="A240" s="101">
        <v>21</v>
      </c>
      <c r="B240" s="109" t="s">
        <v>580</v>
      </c>
      <c r="C240" s="102" t="s">
        <v>771</v>
      </c>
      <c r="D240" s="103" t="s">
        <v>554</v>
      </c>
      <c r="E240" s="104">
        <v>20.992000000000001</v>
      </c>
      <c r="F240" s="238"/>
      <c r="G240" s="108"/>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s="250" customFormat="1" ht="36" x14ac:dyDescent="0.2">
      <c r="A241" s="101">
        <v>22</v>
      </c>
      <c r="B241" s="109" t="s">
        <v>580</v>
      </c>
      <c r="C241" s="102" t="s">
        <v>772</v>
      </c>
      <c r="D241" s="103" t="s">
        <v>554</v>
      </c>
      <c r="E241" s="104">
        <v>4.9768999999999997</v>
      </c>
      <c r="F241" s="238"/>
      <c r="G241" s="108"/>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customFormat="1" ht="25.5" customHeight="1" thickBot="1" x14ac:dyDescent="0.25">
      <c r="A242" s="435" t="s">
        <v>438</v>
      </c>
      <c r="B242" s="435"/>
      <c r="C242" s="435"/>
      <c r="D242" s="435"/>
      <c r="E242" s="435"/>
      <c r="F242" s="435"/>
      <c r="G242" s="436"/>
      <c r="H242" s="249"/>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s="250" customFormat="1" ht="45" x14ac:dyDescent="0.2">
      <c r="A243" s="52">
        <v>23</v>
      </c>
      <c r="B243" s="60" t="s">
        <v>720</v>
      </c>
      <c r="C243" s="53" t="s">
        <v>721</v>
      </c>
      <c r="D243" s="54" t="s">
        <v>722</v>
      </c>
      <c r="E243" s="55">
        <v>0.57999999999999996</v>
      </c>
      <c r="F243" s="237"/>
      <c r="G243" s="59"/>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customFormat="1" ht="25.5" customHeight="1" thickBot="1" x14ac:dyDescent="0.25">
      <c r="A244" s="435" t="s">
        <v>441</v>
      </c>
      <c r="B244" s="435"/>
      <c r="C244" s="435"/>
      <c r="D244" s="435"/>
      <c r="E244" s="435"/>
      <c r="F244" s="435"/>
      <c r="G244" s="436"/>
      <c r="H244" s="249"/>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row>
    <row r="245" spans="1:255" s="250" customFormat="1" ht="22.5" x14ac:dyDescent="0.2">
      <c r="A245" s="52">
        <v>24</v>
      </c>
      <c r="B245" s="60" t="s">
        <v>540</v>
      </c>
      <c r="C245" s="53" t="s">
        <v>773</v>
      </c>
      <c r="D245" s="54" t="s">
        <v>530</v>
      </c>
      <c r="E245" s="55">
        <v>5.35</v>
      </c>
      <c r="F245" s="237"/>
      <c r="G245" s="59"/>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row>
    <row r="246" spans="1:255" customFormat="1" ht="25.5" customHeight="1" thickBot="1" x14ac:dyDescent="0.25">
      <c r="A246" s="411" t="s">
        <v>442</v>
      </c>
      <c r="B246" s="411"/>
      <c r="C246" s="411"/>
      <c r="D246" s="411"/>
      <c r="E246" s="411"/>
      <c r="F246" s="411"/>
      <c r="G246" s="412"/>
      <c r="H246" s="249"/>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row>
    <row r="247" spans="1:255" s="250" customFormat="1" ht="45" x14ac:dyDescent="0.2">
      <c r="A247" s="52">
        <v>1</v>
      </c>
      <c r="B247" s="60" t="s">
        <v>774</v>
      </c>
      <c r="C247" s="53" t="s">
        <v>775</v>
      </c>
      <c r="D247" s="54" t="s">
        <v>776</v>
      </c>
      <c r="E247" s="55">
        <v>77.915000000000006</v>
      </c>
      <c r="F247" s="237"/>
      <c r="G247" s="59"/>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row>
    <row r="248" spans="1:255" s="250" customFormat="1" ht="45" x14ac:dyDescent="0.2">
      <c r="A248" s="101">
        <v>2</v>
      </c>
      <c r="B248" s="109" t="s">
        <v>774</v>
      </c>
      <c r="C248" s="102" t="s">
        <v>775</v>
      </c>
      <c r="D248" s="103" t="s">
        <v>776</v>
      </c>
      <c r="E248" s="104">
        <v>21.378</v>
      </c>
      <c r="F248" s="238"/>
      <c r="G248" s="108"/>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row>
    <row r="249" spans="1:255" s="233" customFormat="1" x14ac:dyDescent="0.2">
      <c r="A249" s="101"/>
      <c r="B249" s="109"/>
      <c r="C249" s="236" t="s">
        <v>422</v>
      </c>
      <c r="D249" s="103"/>
      <c r="E249" s="104"/>
      <c r="F249" s="105"/>
      <c r="G249" s="240">
        <f>'[8]2.Лок.смета.и.Акт'!$G$778</f>
        <v>9071524.8000000007</v>
      </c>
      <c r="H249" s="248"/>
    </row>
    <row r="250" spans="1:255" x14ac:dyDescent="0.3">
      <c r="A250" s="404" t="s">
        <v>777</v>
      </c>
      <c r="B250" s="404"/>
      <c r="C250" s="404"/>
      <c r="D250" s="404"/>
      <c r="E250" s="404"/>
      <c r="F250" s="404"/>
      <c r="G250" s="405"/>
    </row>
    <row r="251" spans="1:255" s="250" customFormat="1" ht="13.5" thickBot="1" x14ac:dyDescent="0.25">
      <c r="A251" s="275"/>
      <c r="B251" s="276"/>
      <c r="C251" s="289" t="s">
        <v>486</v>
      </c>
      <c r="D251" s="278"/>
      <c r="E251" s="279"/>
      <c r="F251" s="280"/>
      <c r="G251" s="281"/>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row>
    <row r="252" spans="1:255" s="250" customFormat="1" ht="48" x14ac:dyDescent="0.2">
      <c r="A252" s="52">
        <v>2</v>
      </c>
      <c r="B252" s="60" t="s">
        <v>780</v>
      </c>
      <c r="C252" s="53" t="s">
        <v>781</v>
      </c>
      <c r="D252" s="54" t="s">
        <v>573</v>
      </c>
      <c r="E252" s="55">
        <v>0.224</v>
      </c>
      <c r="F252" s="280"/>
      <c r="G252" s="281"/>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row>
    <row r="253" spans="1:255" s="250" customFormat="1" ht="22.5" x14ac:dyDescent="0.2">
      <c r="A253" s="101">
        <v>3</v>
      </c>
      <c r="B253" s="109" t="s">
        <v>631</v>
      </c>
      <c r="C253" s="102" t="s">
        <v>779</v>
      </c>
      <c r="D253" s="103" t="s">
        <v>554</v>
      </c>
      <c r="E253" s="104">
        <v>7.9000000000000001E-2</v>
      </c>
      <c r="F253" s="280"/>
      <c r="G253" s="281"/>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row>
    <row r="254" spans="1:255" s="250" customFormat="1" ht="36" x14ac:dyDescent="0.2">
      <c r="A254" s="101">
        <v>4</v>
      </c>
      <c r="B254" s="109" t="s">
        <v>580</v>
      </c>
      <c r="C254" s="102" t="s">
        <v>715</v>
      </c>
      <c r="D254" s="103" t="s">
        <v>554</v>
      </c>
      <c r="E254" s="104">
        <v>0.314</v>
      </c>
      <c r="F254" s="280"/>
      <c r="G254" s="281"/>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row>
    <row r="255" spans="1:255" s="233" customFormat="1" ht="17.25" thickBot="1" x14ac:dyDescent="0.25">
      <c r="A255" s="282"/>
      <c r="B255" s="283"/>
      <c r="C255" s="284" t="s">
        <v>422</v>
      </c>
      <c r="D255" s="285"/>
      <c r="E255" s="286"/>
      <c r="F255" s="287"/>
      <c r="G255" s="288">
        <f>'[9]2.Лок.смета.и.Акт'!$G$594</f>
        <v>45361.8</v>
      </c>
      <c r="H255" s="248"/>
    </row>
    <row r="256" spans="1:255" ht="17.25" thickBot="1" x14ac:dyDescent="0.35">
      <c r="A256" s="422" t="s">
        <v>524</v>
      </c>
      <c r="B256" s="422"/>
      <c r="C256" s="422"/>
      <c r="D256" s="422"/>
      <c r="E256" s="422"/>
      <c r="F256" s="422"/>
      <c r="G256" s="423"/>
    </row>
    <row r="257" spans="1:255" s="250" customFormat="1" ht="12.75" customHeight="1" x14ac:dyDescent="0.2">
      <c r="A257" s="52"/>
      <c r="B257" s="60"/>
      <c r="C257" s="403" t="s">
        <v>473</v>
      </c>
      <c r="D257" s="403"/>
      <c r="E257" s="403"/>
      <c r="F257" s="403"/>
      <c r="G257" s="40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row>
    <row r="258" spans="1:255" s="250" customFormat="1" ht="47.25" x14ac:dyDescent="0.2">
      <c r="A258" s="101">
        <v>19</v>
      </c>
      <c r="B258" s="109" t="s">
        <v>525</v>
      </c>
      <c r="C258" s="102" t="s">
        <v>526</v>
      </c>
      <c r="D258" s="103" t="s">
        <v>527</v>
      </c>
      <c r="E258" s="104">
        <v>6.1710000000000003</v>
      </c>
      <c r="F258" s="238"/>
      <c r="G258" s="108"/>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row>
    <row r="259" spans="1:255" s="250" customFormat="1" ht="22.5" x14ac:dyDescent="0.2">
      <c r="A259" s="101">
        <v>20</v>
      </c>
      <c r="B259" s="109" t="s">
        <v>528</v>
      </c>
      <c r="C259" s="102" t="s">
        <v>529</v>
      </c>
      <c r="D259" s="103" t="s">
        <v>530</v>
      </c>
      <c r="E259" s="104">
        <v>4.4240000000000004</v>
      </c>
      <c r="F259" s="238"/>
      <c r="G259" s="108"/>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row>
    <row r="260" spans="1:255" s="250" customFormat="1" ht="45" x14ac:dyDescent="0.2">
      <c r="A260" s="101">
        <v>21</v>
      </c>
      <c r="B260" s="109" t="s">
        <v>531</v>
      </c>
      <c r="C260" s="102" t="s">
        <v>532</v>
      </c>
      <c r="D260" s="103" t="s">
        <v>533</v>
      </c>
      <c r="E260" s="104">
        <v>0.21099999999999999</v>
      </c>
      <c r="F260" s="238"/>
      <c r="G260" s="108"/>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row>
    <row r="261" spans="1:255" s="250" customFormat="1" ht="47.25" x14ac:dyDescent="0.2">
      <c r="A261" s="101">
        <v>22</v>
      </c>
      <c r="B261" s="109" t="s">
        <v>534</v>
      </c>
      <c r="C261" s="102" t="s">
        <v>535</v>
      </c>
      <c r="D261" s="103" t="s">
        <v>536</v>
      </c>
      <c r="E261" s="104">
        <v>2.0270000000000001</v>
      </c>
      <c r="F261" s="238"/>
      <c r="G261" s="108"/>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row>
    <row r="262" spans="1:255" s="250" customFormat="1" ht="36" x14ac:dyDescent="0.2">
      <c r="A262" s="101">
        <v>23</v>
      </c>
      <c r="B262" s="109" t="s">
        <v>537</v>
      </c>
      <c r="C262" s="102" t="s">
        <v>538</v>
      </c>
      <c r="D262" s="103" t="s">
        <v>539</v>
      </c>
      <c r="E262" s="104">
        <f>7.4475/3</f>
        <v>2.4824999999999999</v>
      </c>
      <c r="F262" s="238"/>
      <c r="G262" s="108"/>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row>
    <row r="263" spans="1:255" s="250" customFormat="1" ht="22.5" x14ac:dyDescent="0.2">
      <c r="A263" s="101">
        <v>24</v>
      </c>
      <c r="B263" s="109" t="s">
        <v>540</v>
      </c>
      <c r="C263" s="102" t="s">
        <v>541</v>
      </c>
      <c r="D263" s="103" t="s">
        <v>530</v>
      </c>
      <c r="E263" s="104">
        <f>40.7283/3</f>
        <v>13.576099999999999</v>
      </c>
      <c r="F263" s="238"/>
      <c r="G263" s="108"/>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row>
    <row r="264" spans="1:255" s="250" customFormat="1" ht="24" x14ac:dyDescent="0.2">
      <c r="A264" s="101">
        <v>25</v>
      </c>
      <c r="B264" s="109" t="s">
        <v>540</v>
      </c>
      <c r="C264" s="102" t="s">
        <v>542</v>
      </c>
      <c r="D264" s="103" t="s">
        <v>530</v>
      </c>
      <c r="E264" s="104">
        <v>13.278</v>
      </c>
      <c r="F264" s="238"/>
      <c r="G264" s="108"/>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row>
    <row r="265" spans="1:255" s="250" customFormat="1" ht="24" x14ac:dyDescent="0.2">
      <c r="A265" s="101">
        <v>26</v>
      </c>
      <c r="B265" s="109" t="s">
        <v>540</v>
      </c>
      <c r="C265" s="102" t="s">
        <v>543</v>
      </c>
      <c r="D265" s="103" t="s">
        <v>530</v>
      </c>
      <c r="E265" s="104">
        <v>0.89700000000000002</v>
      </c>
      <c r="F265" s="238"/>
      <c r="G265" s="108"/>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row>
    <row r="266" spans="1:255" s="250" customFormat="1" ht="35.25" x14ac:dyDescent="0.2">
      <c r="A266" s="101">
        <v>27</v>
      </c>
      <c r="B266" s="109" t="s">
        <v>544</v>
      </c>
      <c r="C266" s="102" t="s">
        <v>545</v>
      </c>
      <c r="D266" s="103" t="s">
        <v>546</v>
      </c>
      <c r="E266" s="104">
        <v>0.39300000000000002</v>
      </c>
      <c r="F266" s="238"/>
      <c r="G266" s="108"/>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row>
    <row r="267" spans="1:255" s="250" customFormat="1" ht="33.75" x14ac:dyDescent="0.2">
      <c r="A267" s="101">
        <v>28</v>
      </c>
      <c r="B267" s="109" t="s">
        <v>547</v>
      </c>
      <c r="C267" s="102" t="s">
        <v>548</v>
      </c>
      <c r="D267" s="103" t="s">
        <v>549</v>
      </c>
      <c r="E267" s="104">
        <v>0.20669999999999999</v>
      </c>
      <c r="F267" s="238"/>
      <c r="G267" s="108"/>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row>
    <row r="268" spans="1:255" s="250" customFormat="1" ht="36" x14ac:dyDescent="0.2">
      <c r="A268" s="101">
        <v>29</v>
      </c>
      <c r="B268" s="109" t="s">
        <v>525</v>
      </c>
      <c r="C268" s="102" t="s">
        <v>550</v>
      </c>
      <c r="D268" s="103" t="s">
        <v>527</v>
      </c>
      <c r="E268" s="104">
        <v>2.8588</v>
      </c>
      <c r="F268" s="238"/>
      <c r="G268" s="108"/>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row>
    <row r="269" spans="1:255" s="233" customFormat="1" x14ac:dyDescent="0.2">
      <c r="A269" s="101"/>
      <c r="B269" s="109"/>
      <c r="C269" s="236" t="s">
        <v>422</v>
      </c>
      <c r="D269" s="103"/>
      <c r="E269" s="104"/>
      <c r="F269" s="105"/>
      <c r="G269" s="240">
        <f>'[10]2.Лок.смета.и.Акт'!$G$823</f>
        <v>656858.4</v>
      </c>
      <c r="H269" s="248"/>
    </row>
    <row r="270" spans="1:255" ht="17.25" thickBot="1" x14ac:dyDescent="0.35">
      <c r="A270" s="404" t="s">
        <v>782</v>
      </c>
      <c r="B270" s="404"/>
      <c r="C270" s="404"/>
      <c r="D270" s="404"/>
      <c r="E270" s="404"/>
      <c r="F270" s="404"/>
      <c r="G270" s="405"/>
    </row>
    <row r="271" spans="1:255" s="250" customFormat="1" ht="22.5" x14ac:dyDescent="0.2">
      <c r="A271" s="52">
        <v>1</v>
      </c>
      <c r="B271" s="60" t="s">
        <v>783</v>
      </c>
      <c r="C271" s="53" t="s">
        <v>784</v>
      </c>
      <c r="D271" s="54" t="s">
        <v>785</v>
      </c>
      <c r="E271" s="55">
        <v>21.5</v>
      </c>
      <c r="F271" s="237"/>
      <c r="G271" s="59"/>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row>
    <row r="272" spans="1:255" s="233" customFormat="1" x14ac:dyDescent="0.2">
      <c r="A272" s="101"/>
      <c r="B272" s="109"/>
      <c r="C272" s="236" t="s">
        <v>422</v>
      </c>
      <c r="D272" s="103"/>
      <c r="E272" s="104"/>
      <c r="F272" s="105"/>
      <c r="G272" s="240">
        <f>'[11]2.Лок.смета.и.Акт в ЕР'!$G$340</f>
        <v>40770</v>
      </c>
      <c r="H272" s="248"/>
    </row>
    <row r="273" spans="1:255" ht="17.25" thickBot="1" x14ac:dyDescent="0.35">
      <c r="A273" s="404" t="s">
        <v>551</v>
      </c>
      <c r="B273" s="404"/>
      <c r="C273" s="404"/>
      <c r="D273" s="404"/>
      <c r="E273" s="404"/>
      <c r="F273" s="404"/>
      <c r="G273" s="405"/>
    </row>
    <row r="274" spans="1:255" s="250" customFormat="1" ht="12.75" customHeight="1" x14ac:dyDescent="0.2">
      <c r="A274" s="52"/>
      <c r="B274" s="60"/>
      <c r="C274" s="403" t="s">
        <v>487</v>
      </c>
      <c r="D274" s="403"/>
      <c r="E274" s="403"/>
      <c r="F274" s="403"/>
      <c r="G274" s="40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row>
    <row r="275" spans="1:255" s="250" customFormat="1" ht="13.5" thickBot="1" x14ac:dyDescent="0.25">
      <c r="A275" s="101"/>
      <c r="B275" s="109"/>
      <c r="C275" s="403" t="s">
        <v>477</v>
      </c>
      <c r="D275" s="403"/>
      <c r="E275" s="403"/>
      <c r="F275" s="403"/>
      <c r="G275" s="40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row>
    <row r="276" spans="1:255" s="250" customFormat="1" ht="24" x14ac:dyDescent="0.2">
      <c r="A276" s="52">
        <v>51</v>
      </c>
      <c r="B276" s="60" t="s">
        <v>552</v>
      </c>
      <c r="C276" s="53" t="s">
        <v>553</v>
      </c>
      <c r="D276" s="54" t="s">
        <v>554</v>
      </c>
      <c r="E276" s="55">
        <v>0.107</v>
      </c>
      <c r="F276" s="238"/>
      <c r="G276" s="108"/>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row>
    <row r="277" spans="1:255" s="250" customFormat="1" ht="24" x14ac:dyDescent="0.2">
      <c r="A277" s="101">
        <v>52</v>
      </c>
      <c r="B277" s="109" t="s">
        <v>555</v>
      </c>
      <c r="C277" s="102" t="s">
        <v>556</v>
      </c>
      <c r="D277" s="103" t="s">
        <v>557</v>
      </c>
      <c r="E277" s="104">
        <v>10.7</v>
      </c>
      <c r="F277" s="238"/>
      <c r="G277" s="108"/>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row>
    <row r="278" spans="1:255" s="250" customFormat="1" ht="24" x14ac:dyDescent="0.2">
      <c r="A278" s="101">
        <v>53</v>
      </c>
      <c r="B278" s="109" t="s">
        <v>558</v>
      </c>
      <c r="C278" s="102" t="s">
        <v>559</v>
      </c>
      <c r="D278" s="103" t="s">
        <v>557</v>
      </c>
      <c r="E278" s="104">
        <v>-10.7</v>
      </c>
      <c r="F278" s="238"/>
      <c r="G278" s="108"/>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row>
    <row r="279" spans="1:255" s="250" customFormat="1" ht="13.5" thickBot="1" x14ac:dyDescent="0.25">
      <c r="A279" s="101"/>
      <c r="B279" s="109"/>
      <c r="C279" s="403" t="s">
        <v>560</v>
      </c>
      <c r="D279" s="403"/>
      <c r="E279" s="403"/>
      <c r="F279" s="403"/>
      <c r="G279" s="40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row>
    <row r="280" spans="1:255" s="250" customFormat="1" ht="22.5" x14ac:dyDescent="0.2">
      <c r="A280" s="52">
        <v>54</v>
      </c>
      <c r="B280" s="60" t="s">
        <v>561</v>
      </c>
      <c r="C280" s="53" t="s">
        <v>562</v>
      </c>
      <c r="D280" s="54" t="s">
        <v>563</v>
      </c>
      <c r="E280" s="55">
        <v>0.122</v>
      </c>
      <c r="F280" s="238"/>
      <c r="G280" s="108"/>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row>
    <row r="281" spans="1:255" s="250" customFormat="1" ht="24" x14ac:dyDescent="0.2">
      <c r="A281" s="101">
        <v>55</v>
      </c>
      <c r="B281" s="109" t="s">
        <v>564</v>
      </c>
      <c r="C281" s="102" t="s">
        <v>565</v>
      </c>
      <c r="D281" s="103" t="s">
        <v>563</v>
      </c>
      <c r="E281" s="104">
        <v>0.122</v>
      </c>
      <c r="F281" s="238"/>
      <c r="G281" s="108"/>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row>
    <row r="282" spans="1:255" s="250" customFormat="1" ht="48" x14ac:dyDescent="0.2">
      <c r="A282" s="101">
        <v>56</v>
      </c>
      <c r="B282" s="109" t="s">
        <v>566</v>
      </c>
      <c r="C282" s="102" t="s">
        <v>567</v>
      </c>
      <c r="D282" s="103" t="s">
        <v>546</v>
      </c>
      <c r="E282" s="104">
        <v>0.122</v>
      </c>
      <c r="F282" s="238"/>
      <c r="G282" s="108"/>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row>
    <row r="283" spans="1:255" s="250" customFormat="1" ht="13.5" thickBot="1" x14ac:dyDescent="0.25">
      <c r="A283" s="101"/>
      <c r="B283" s="109"/>
      <c r="C283" s="403" t="s">
        <v>478</v>
      </c>
      <c r="D283" s="403"/>
      <c r="E283" s="403"/>
      <c r="F283" s="403"/>
      <c r="G283" s="40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row>
    <row r="284" spans="1:255" s="250" customFormat="1" ht="36" x14ac:dyDescent="0.2">
      <c r="A284" s="52">
        <v>57</v>
      </c>
      <c r="B284" s="60" t="s">
        <v>568</v>
      </c>
      <c r="C284" s="53" t="s">
        <v>569</v>
      </c>
      <c r="D284" s="54" t="s">
        <v>570</v>
      </c>
      <c r="E284" s="55">
        <v>0.09</v>
      </c>
      <c r="F284" s="238"/>
      <c r="G284" s="108"/>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row>
    <row r="285" spans="1:255" s="250" customFormat="1" ht="45" x14ac:dyDescent="0.2">
      <c r="A285" s="101">
        <v>58</v>
      </c>
      <c r="B285" s="109" t="s">
        <v>571</v>
      </c>
      <c r="C285" s="102" t="s">
        <v>572</v>
      </c>
      <c r="D285" s="103" t="s">
        <v>573</v>
      </c>
      <c r="E285" s="104">
        <v>1.35E-2</v>
      </c>
      <c r="F285" s="238"/>
      <c r="G285" s="108"/>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row>
    <row r="286" spans="1:255" s="250" customFormat="1" ht="12.75" x14ac:dyDescent="0.2">
      <c r="A286" s="101"/>
      <c r="B286" s="109"/>
      <c r="C286" s="403" t="s">
        <v>479</v>
      </c>
      <c r="D286" s="403"/>
      <c r="E286" s="403"/>
      <c r="F286" s="403"/>
      <c r="G286" s="40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row>
    <row r="287" spans="1:255" s="250" customFormat="1" ht="24" x14ac:dyDescent="0.2">
      <c r="A287" s="101">
        <v>61</v>
      </c>
      <c r="B287" s="109" t="s">
        <v>574</v>
      </c>
      <c r="C287" s="102" t="s">
        <v>575</v>
      </c>
      <c r="D287" s="103" t="s">
        <v>546</v>
      </c>
      <c r="E287" s="104">
        <v>7.4999999999999997E-2</v>
      </c>
      <c r="F287" s="238"/>
      <c r="G287" s="108"/>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row>
    <row r="288" spans="1:255" s="250" customFormat="1" ht="36" x14ac:dyDescent="0.2">
      <c r="A288" s="101">
        <v>62</v>
      </c>
      <c r="B288" s="109" t="s">
        <v>576</v>
      </c>
      <c r="C288" s="102" t="s">
        <v>577</v>
      </c>
      <c r="D288" s="103" t="s">
        <v>554</v>
      </c>
      <c r="E288" s="104">
        <v>0.16600000000000001</v>
      </c>
      <c r="F288" s="238"/>
      <c r="G288" s="108"/>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row>
    <row r="289" spans="1:255" s="250" customFormat="1" ht="36" x14ac:dyDescent="0.2">
      <c r="A289" s="101">
        <v>63</v>
      </c>
      <c r="B289" s="109" t="s">
        <v>578</v>
      </c>
      <c r="C289" s="102" t="s">
        <v>579</v>
      </c>
      <c r="D289" s="103" t="s">
        <v>554</v>
      </c>
      <c r="E289" s="104">
        <v>0.16600000000000001</v>
      </c>
      <c r="F289" s="238"/>
      <c r="G289" s="108"/>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row>
    <row r="290" spans="1:255" s="250" customFormat="1" ht="36" x14ac:dyDescent="0.2">
      <c r="A290" s="101">
        <v>64</v>
      </c>
      <c r="B290" s="109" t="s">
        <v>580</v>
      </c>
      <c r="C290" s="102" t="s">
        <v>581</v>
      </c>
      <c r="D290" s="103" t="s">
        <v>554</v>
      </c>
      <c r="E290" s="104">
        <v>0.16600000000000001</v>
      </c>
      <c r="F290" s="238"/>
      <c r="G290" s="108"/>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row>
    <row r="291" spans="1:255" s="250" customFormat="1" ht="12.75" x14ac:dyDescent="0.2">
      <c r="A291" s="101"/>
      <c r="B291" s="109"/>
      <c r="C291" s="236" t="s">
        <v>422</v>
      </c>
      <c r="D291" s="103"/>
      <c r="E291" s="104"/>
      <c r="F291" s="105"/>
      <c r="G291" s="240">
        <f>'[12]2.Лок.смета.и.Акт'!$G$1268</f>
        <v>54428.4</v>
      </c>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row>
    <row r="292" spans="1:255" s="250" customFormat="1" ht="12.75" x14ac:dyDescent="0.2">
      <c r="A292" s="300"/>
      <c r="B292" s="301"/>
      <c r="C292" s="299"/>
      <c r="D292" s="302"/>
      <c r="E292" s="303"/>
      <c r="F292" s="304"/>
      <c r="G292" s="305"/>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row>
    <row r="293" spans="1:255" ht="17.25" thickBot="1" x14ac:dyDescent="0.35">
      <c r="A293" s="404" t="s">
        <v>582</v>
      </c>
      <c r="B293" s="404"/>
      <c r="C293" s="404"/>
      <c r="D293" s="404"/>
      <c r="E293" s="404"/>
      <c r="F293" s="404"/>
      <c r="G293" s="405"/>
    </row>
    <row r="294" spans="1:255" s="250" customFormat="1" ht="12.75" customHeight="1" x14ac:dyDescent="0.2">
      <c r="A294" s="52"/>
      <c r="B294" s="60"/>
      <c r="C294" s="403" t="s">
        <v>584</v>
      </c>
      <c r="D294" s="403"/>
      <c r="E294" s="403"/>
      <c r="F294" s="403"/>
      <c r="G294" s="40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row>
    <row r="295" spans="1:255" s="250" customFormat="1" ht="13.5" thickBot="1" x14ac:dyDescent="0.25">
      <c r="A295" s="101"/>
      <c r="B295" s="109"/>
      <c r="C295" s="403" t="s">
        <v>583</v>
      </c>
      <c r="D295" s="403"/>
      <c r="E295" s="403"/>
      <c r="F295" s="403"/>
      <c r="G295" s="40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row>
    <row r="296" spans="1:255" s="250" customFormat="1" ht="24" x14ac:dyDescent="0.2">
      <c r="A296" s="52">
        <v>3</v>
      </c>
      <c r="B296" s="60" t="s">
        <v>552</v>
      </c>
      <c r="C296" s="53" t="s">
        <v>553</v>
      </c>
      <c r="D296" s="54" t="s">
        <v>554</v>
      </c>
      <c r="E296" s="55">
        <v>4.4999999999999998E-2</v>
      </c>
      <c r="F296" s="238"/>
      <c r="G296" s="108"/>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row>
    <row r="297" spans="1:255" s="250" customFormat="1" ht="24" x14ac:dyDescent="0.2">
      <c r="A297" s="101">
        <v>4</v>
      </c>
      <c r="B297" s="109" t="s">
        <v>555</v>
      </c>
      <c r="C297" s="102" t="s">
        <v>556</v>
      </c>
      <c r="D297" s="103" t="s">
        <v>557</v>
      </c>
      <c r="E297" s="104">
        <v>4.5</v>
      </c>
      <c r="F297" s="238"/>
      <c r="G297" s="108"/>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row>
    <row r="298" spans="1:255" s="250" customFormat="1" ht="24" x14ac:dyDescent="0.2">
      <c r="A298" s="101">
        <v>5</v>
      </c>
      <c r="B298" s="109" t="s">
        <v>558</v>
      </c>
      <c r="C298" s="102" t="s">
        <v>559</v>
      </c>
      <c r="D298" s="103" t="s">
        <v>557</v>
      </c>
      <c r="E298" s="104">
        <v>-4.5</v>
      </c>
      <c r="F298" s="238"/>
      <c r="G298" s="108"/>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row>
    <row r="299" spans="1:255" s="250" customFormat="1" ht="13.5" thickBot="1" x14ac:dyDescent="0.25">
      <c r="A299" s="101"/>
      <c r="B299" s="109"/>
      <c r="C299" s="403" t="s">
        <v>585</v>
      </c>
      <c r="D299" s="403"/>
      <c r="E299" s="403"/>
      <c r="F299" s="403"/>
      <c r="G299" s="40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row>
    <row r="300" spans="1:255" s="250" customFormat="1" ht="36" x14ac:dyDescent="0.2">
      <c r="A300" s="52">
        <v>6</v>
      </c>
      <c r="B300" s="60" t="s">
        <v>568</v>
      </c>
      <c r="C300" s="53" t="s">
        <v>569</v>
      </c>
      <c r="D300" s="54" t="s">
        <v>570</v>
      </c>
      <c r="E300" s="55">
        <v>0.18</v>
      </c>
      <c r="F300" s="238"/>
      <c r="G300" s="108"/>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row>
    <row r="301" spans="1:255" s="250" customFormat="1" ht="45" x14ac:dyDescent="0.2">
      <c r="A301" s="101">
        <v>7</v>
      </c>
      <c r="B301" s="109" t="s">
        <v>571</v>
      </c>
      <c r="C301" s="102" t="s">
        <v>586</v>
      </c>
      <c r="D301" s="103" t="s">
        <v>573</v>
      </c>
      <c r="E301" s="104">
        <v>2.7E-2</v>
      </c>
      <c r="F301" s="238"/>
      <c r="G301" s="108"/>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row>
    <row r="302" spans="1:255" s="250" customFormat="1" ht="12.75" x14ac:dyDescent="0.2">
      <c r="A302" s="101"/>
      <c r="B302" s="109"/>
      <c r="C302" s="236" t="s">
        <v>422</v>
      </c>
      <c r="D302" s="103"/>
      <c r="E302" s="104"/>
      <c r="F302" s="105"/>
      <c r="G302" s="240">
        <f>'[13]2.Лок.смета.и.Акт'!$G$701</f>
        <v>32989.199999999997</v>
      </c>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row>
    <row r="303" spans="1:255" s="250" customFormat="1" ht="18.75" customHeight="1" outlineLevel="1" x14ac:dyDescent="0.2">
      <c r="A303" s="426" t="s">
        <v>786</v>
      </c>
      <c r="B303" s="427"/>
      <c r="C303" s="427"/>
      <c r="D303" s="427"/>
      <c r="E303" s="427"/>
      <c r="F303" s="427"/>
      <c r="G303" s="428"/>
      <c r="BV303" s="26" t="str">
        <f>A303</f>
        <v>5.8.2.2.3  Монтаж дверей входных в квартиры типа "Комфорт",</v>
      </c>
      <c r="IU303" s="23"/>
    </row>
    <row r="304" spans="1:255" s="250" customFormat="1" ht="18.75" customHeight="1" outlineLevel="1" thickBot="1" x14ac:dyDescent="0.25">
      <c r="A304" s="315"/>
      <c r="B304" s="315"/>
      <c r="C304" s="315" t="s">
        <v>789</v>
      </c>
      <c r="D304" s="315"/>
      <c r="E304" s="315"/>
      <c r="F304" s="315"/>
      <c r="G304" s="315"/>
      <c r="BV304" s="26"/>
      <c r="IU304" s="23"/>
    </row>
    <row r="305" spans="1:255" s="250" customFormat="1" ht="24.75" thickBot="1" x14ac:dyDescent="0.25">
      <c r="A305" s="52">
        <v>1</v>
      </c>
      <c r="B305" s="60" t="s">
        <v>490</v>
      </c>
      <c r="C305" s="53" t="s">
        <v>787</v>
      </c>
      <c r="D305" s="54" t="s">
        <v>416</v>
      </c>
      <c r="E305" s="55">
        <v>-13</v>
      </c>
      <c r="F305" s="280"/>
      <c r="G305" s="281"/>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row>
    <row r="306" spans="1:255" s="250" customFormat="1" ht="22.5" x14ac:dyDescent="0.2">
      <c r="A306" s="293">
        <v>2</v>
      </c>
      <c r="B306" s="60" t="s">
        <v>502</v>
      </c>
      <c r="C306" s="277" t="s">
        <v>788</v>
      </c>
      <c r="D306" s="278" t="s">
        <v>504</v>
      </c>
      <c r="E306" s="279">
        <v>-0.13</v>
      </c>
      <c r="F306" s="280"/>
      <c r="G306" s="281"/>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row>
    <row r="307" spans="1:255" s="250" customFormat="1" ht="21.75" customHeight="1" x14ac:dyDescent="0.2">
      <c r="A307" s="314"/>
      <c r="B307" s="276"/>
      <c r="C307" s="316" t="s">
        <v>790</v>
      </c>
      <c r="D307" s="278"/>
      <c r="E307" s="279"/>
      <c r="F307" s="238"/>
      <c r="G307" s="108"/>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row>
    <row r="308" spans="1:255" s="250" customFormat="1" ht="22.5" x14ac:dyDescent="0.2">
      <c r="A308" s="314">
        <v>9</v>
      </c>
      <c r="B308" s="276" t="s">
        <v>791</v>
      </c>
      <c r="C308" s="277" t="s">
        <v>792</v>
      </c>
      <c r="D308" s="278" t="s">
        <v>793</v>
      </c>
      <c r="E308" s="279">
        <v>26.227499999999999</v>
      </c>
      <c r="F308" s="238"/>
      <c r="G308" s="108"/>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row>
    <row r="309" spans="1:255" s="250" customFormat="1" ht="56.25" x14ac:dyDescent="0.2">
      <c r="A309" s="314">
        <v>10</v>
      </c>
      <c r="B309" s="276" t="s">
        <v>794</v>
      </c>
      <c r="C309" s="277" t="s">
        <v>795</v>
      </c>
      <c r="D309" s="278" t="s">
        <v>600</v>
      </c>
      <c r="E309" s="279">
        <v>6.0000000000000001E-3</v>
      </c>
      <c r="F309" s="238"/>
      <c r="G309" s="108"/>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row>
    <row r="310" spans="1:255" s="250" customFormat="1" ht="12.75" x14ac:dyDescent="0.2">
      <c r="A310" s="101"/>
      <c r="B310" s="109"/>
      <c r="C310" s="236" t="s">
        <v>422</v>
      </c>
      <c r="D310" s="103"/>
      <c r="E310" s="104"/>
      <c r="F310" s="105"/>
      <c r="G310" s="240">
        <f>'[14]2.Лок.смета.и.Акт'!$G$359</f>
        <v>19372.8</v>
      </c>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row>
    <row r="311" spans="1:255" s="250" customFormat="1" ht="12.75" x14ac:dyDescent="0.2">
      <c r="A311" s="404" t="s">
        <v>796</v>
      </c>
      <c r="B311" s="404"/>
      <c r="C311" s="404"/>
      <c r="D311" s="404"/>
      <c r="E311" s="404"/>
      <c r="F311" s="404"/>
      <c r="G311" s="405"/>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row>
    <row r="312" spans="1:255" s="250" customFormat="1" ht="18.75" customHeight="1" thickBot="1" x14ac:dyDescent="0.25">
      <c r="A312" s="402" t="s">
        <v>778</v>
      </c>
      <c r="B312" s="402"/>
      <c r="C312" s="403" t="s">
        <v>798</v>
      </c>
      <c r="D312" s="403"/>
      <c r="E312" s="403"/>
      <c r="F312" s="403"/>
      <c r="G312" s="403"/>
      <c r="BX312" s="239" t="str">
        <f>C312</f>
        <v xml:space="preserve"> Устройство полов</v>
      </c>
      <c r="IU312" s="23"/>
    </row>
    <row r="313" spans="1:255" s="250" customFormat="1" ht="24" x14ac:dyDescent="0.2">
      <c r="A313" s="293">
        <v>1</v>
      </c>
      <c r="B313" s="60" t="s">
        <v>620</v>
      </c>
      <c r="C313" s="53" t="s">
        <v>621</v>
      </c>
      <c r="D313" s="54" t="s">
        <v>592</v>
      </c>
      <c r="E313" s="55">
        <v>-0.12</v>
      </c>
      <c r="F313" s="238"/>
      <c r="G313" s="108"/>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row>
    <row r="314" spans="1:255" s="250" customFormat="1" ht="22.5" x14ac:dyDescent="0.2">
      <c r="A314" s="314">
        <v>2</v>
      </c>
      <c r="B314" s="276" t="s">
        <v>622</v>
      </c>
      <c r="C314" s="277" t="s">
        <v>623</v>
      </c>
      <c r="D314" s="278" t="s">
        <v>592</v>
      </c>
      <c r="E314" s="279">
        <v>-1.24</v>
      </c>
      <c r="F314" s="238"/>
      <c r="G314" s="108"/>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row>
    <row r="315" spans="1:255" s="250" customFormat="1" ht="48" x14ac:dyDescent="0.2">
      <c r="A315" s="314">
        <v>3</v>
      </c>
      <c r="B315" s="276" t="s">
        <v>629</v>
      </c>
      <c r="C315" s="277" t="s">
        <v>630</v>
      </c>
      <c r="D315" s="278" t="s">
        <v>546</v>
      </c>
      <c r="E315" s="279">
        <v>-0.6</v>
      </c>
      <c r="F315" s="238"/>
      <c r="G315" s="108"/>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row>
    <row r="316" spans="1:255" s="250" customFormat="1" ht="48" x14ac:dyDescent="0.2">
      <c r="A316" s="314">
        <v>4</v>
      </c>
      <c r="B316" s="276" t="s">
        <v>629</v>
      </c>
      <c r="C316" s="277" t="s">
        <v>797</v>
      </c>
      <c r="D316" s="278" t="s">
        <v>546</v>
      </c>
      <c r="E316" s="279">
        <v>0.6</v>
      </c>
      <c r="F316" s="238"/>
      <c r="G316" s="108"/>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row>
    <row r="317" spans="1:255" s="250" customFormat="1" ht="18" customHeight="1" x14ac:dyDescent="0.2">
      <c r="A317" s="402" t="s">
        <v>799</v>
      </c>
      <c r="B317" s="402"/>
      <c r="C317" s="403" t="s">
        <v>800</v>
      </c>
      <c r="D317" s="403"/>
      <c r="E317" s="403"/>
      <c r="F317" s="403"/>
      <c r="G317" s="403"/>
      <c r="BX317" s="239" t="str">
        <f>C317</f>
        <v xml:space="preserve"> Кухни, общие комнаты, гостинные спальни. коридоры. прихожие. кладовые</v>
      </c>
      <c r="IU317" s="23"/>
    </row>
    <row r="318" spans="1:255" s="250" customFormat="1" ht="24" x14ac:dyDescent="0.2">
      <c r="A318" s="294">
        <v>6</v>
      </c>
      <c r="B318" s="109" t="s">
        <v>633</v>
      </c>
      <c r="C318" s="102" t="s">
        <v>679</v>
      </c>
      <c r="D318" s="103" t="s">
        <v>554</v>
      </c>
      <c r="E318" s="104">
        <v>-1.2398</v>
      </c>
      <c r="F318" s="238"/>
      <c r="G318" s="108"/>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row>
    <row r="319" spans="1:255" s="250" customFormat="1" ht="22.5" x14ac:dyDescent="0.2">
      <c r="A319" s="314">
        <v>7</v>
      </c>
      <c r="B319" s="276" t="s">
        <v>639</v>
      </c>
      <c r="C319" s="277" t="s">
        <v>640</v>
      </c>
      <c r="D319" s="278" t="s">
        <v>546</v>
      </c>
      <c r="E319" s="279">
        <v>-6.1989999999999998</v>
      </c>
      <c r="F319" s="238"/>
      <c r="G319" s="108"/>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row>
    <row r="320" spans="1:255" s="250" customFormat="1" ht="24" x14ac:dyDescent="0.2">
      <c r="A320" s="314">
        <v>8</v>
      </c>
      <c r="B320" s="276" t="s">
        <v>625</v>
      </c>
      <c r="C320" s="277" t="s">
        <v>801</v>
      </c>
      <c r="D320" s="278" t="s">
        <v>627</v>
      </c>
      <c r="E320" s="279">
        <v>-0.26469999999999999</v>
      </c>
      <c r="F320" s="238"/>
      <c r="G320" s="108"/>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row>
    <row r="321" spans="1:255" s="250" customFormat="1" ht="24" x14ac:dyDescent="0.2">
      <c r="A321" s="314">
        <v>9</v>
      </c>
      <c r="B321" s="276" t="s">
        <v>802</v>
      </c>
      <c r="C321" s="277" t="s">
        <v>803</v>
      </c>
      <c r="D321" s="278" t="s">
        <v>546</v>
      </c>
      <c r="E321" s="279">
        <v>6.2619999999999996</v>
      </c>
      <c r="F321" s="238"/>
      <c r="G321" s="108"/>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row>
    <row r="322" spans="1:255" s="250" customFormat="1" ht="24" x14ac:dyDescent="0.2">
      <c r="A322" s="314">
        <v>10</v>
      </c>
      <c r="B322" s="276" t="s">
        <v>625</v>
      </c>
      <c r="C322" s="277" t="s">
        <v>801</v>
      </c>
      <c r="D322" s="278" t="s">
        <v>627</v>
      </c>
      <c r="E322" s="279">
        <v>0.61</v>
      </c>
      <c r="F322" s="238"/>
      <c r="G322" s="108"/>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row>
    <row r="323" spans="1:255" s="250" customFormat="1" ht="16.5" customHeight="1" x14ac:dyDescent="0.2">
      <c r="A323" s="402" t="s">
        <v>799</v>
      </c>
      <c r="B323" s="402"/>
      <c r="C323" s="403" t="s">
        <v>804</v>
      </c>
      <c r="D323" s="403"/>
      <c r="E323" s="403"/>
      <c r="F323" s="403"/>
      <c r="G323" s="403"/>
      <c r="BX323" s="239" t="str">
        <f>C323</f>
        <v xml:space="preserve"> Полы лоджии</v>
      </c>
      <c r="IU323" s="23"/>
    </row>
    <row r="324" spans="1:255" s="250" customFormat="1" ht="22.5" x14ac:dyDescent="0.2">
      <c r="A324" s="294">
        <v>11</v>
      </c>
      <c r="B324" s="109" t="s">
        <v>561</v>
      </c>
      <c r="C324" s="102" t="s">
        <v>562</v>
      </c>
      <c r="D324" s="103" t="s">
        <v>563</v>
      </c>
      <c r="E324" s="104">
        <v>0.7</v>
      </c>
      <c r="F324" s="238"/>
      <c r="G324" s="108"/>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row>
    <row r="325" spans="1:255" s="250" customFormat="1" ht="24" x14ac:dyDescent="0.2">
      <c r="A325" s="314">
        <v>12</v>
      </c>
      <c r="B325" s="276" t="s">
        <v>564</v>
      </c>
      <c r="C325" s="277" t="s">
        <v>565</v>
      </c>
      <c r="D325" s="278" t="s">
        <v>563</v>
      </c>
      <c r="E325" s="279">
        <v>0.7</v>
      </c>
      <c r="F325" s="238"/>
      <c r="G325" s="108"/>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row>
    <row r="326" spans="1:255" s="250" customFormat="1" ht="48" x14ac:dyDescent="0.2">
      <c r="A326" s="314">
        <v>13</v>
      </c>
      <c r="B326" s="276" t="s">
        <v>629</v>
      </c>
      <c r="C326" s="277" t="s">
        <v>630</v>
      </c>
      <c r="D326" s="278" t="s">
        <v>546</v>
      </c>
      <c r="E326" s="279">
        <v>0.7</v>
      </c>
      <c r="F326" s="238"/>
      <c r="G326" s="108"/>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row>
    <row r="327" spans="1:255" s="250" customFormat="1" ht="12.75" x14ac:dyDescent="0.2">
      <c r="A327" s="314"/>
      <c r="B327" s="276"/>
      <c r="C327" s="236" t="s">
        <v>422</v>
      </c>
      <c r="D327" s="103"/>
      <c r="E327" s="104"/>
      <c r="F327" s="105"/>
      <c r="G327" s="240">
        <f>'[15]2.Лок.смета.и.Акт'!$G$525</f>
        <v>-14499.6</v>
      </c>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row>
    <row r="328" spans="1:255" s="250" customFormat="1" ht="12.75" customHeight="1" x14ac:dyDescent="0.2">
      <c r="A328" s="404" t="s">
        <v>805</v>
      </c>
      <c r="B328" s="404"/>
      <c r="C328" s="404"/>
      <c r="D328" s="404"/>
      <c r="E328" s="404"/>
      <c r="F328" s="404"/>
      <c r="G328" s="405"/>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row>
    <row r="329" spans="1:255" s="250" customFormat="1" ht="17.25" customHeight="1" thickBot="1" x14ac:dyDescent="0.25">
      <c r="A329" s="402" t="s">
        <v>778</v>
      </c>
      <c r="B329" s="402"/>
      <c r="C329" s="403" t="s">
        <v>806</v>
      </c>
      <c r="D329" s="403"/>
      <c r="E329" s="403"/>
      <c r="F329" s="403"/>
      <c r="G329" s="403"/>
      <c r="BX329" s="239" t="str">
        <f>C329</f>
        <v xml:space="preserve"> Малярные работы (невыполняемые)</v>
      </c>
      <c r="IU329" s="23"/>
    </row>
    <row r="330" spans="1:255" s="250" customFormat="1" ht="24" x14ac:dyDescent="0.2">
      <c r="A330" s="293">
        <v>4</v>
      </c>
      <c r="B330" s="60" t="s">
        <v>631</v>
      </c>
      <c r="C330" s="53" t="s">
        <v>807</v>
      </c>
      <c r="D330" s="54" t="s">
        <v>554</v>
      </c>
      <c r="E330" s="55">
        <v>-3.3029999999999999</v>
      </c>
      <c r="F330" s="238"/>
      <c r="G330" s="108"/>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row>
    <row r="331" spans="1:255" s="250" customFormat="1" ht="36" x14ac:dyDescent="0.2">
      <c r="A331" s="314">
        <v>10</v>
      </c>
      <c r="B331" s="276" t="s">
        <v>702</v>
      </c>
      <c r="C331" s="277" t="s">
        <v>763</v>
      </c>
      <c r="D331" s="278" t="s">
        <v>554</v>
      </c>
      <c r="E331" s="279">
        <v>-3.3029999999999999</v>
      </c>
      <c r="F331" s="238"/>
      <c r="G331" s="108"/>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row>
    <row r="332" spans="1:255" s="250" customFormat="1" ht="36" x14ac:dyDescent="0.2">
      <c r="A332" s="314">
        <v>12</v>
      </c>
      <c r="B332" s="276" t="s">
        <v>704</v>
      </c>
      <c r="C332" s="277" t="s">
        <v>764</v>
      </c>
      <c r="D332" s="278" t="s">
        <v>554</v>
      </c>
      <c r="E332" s="279">
        <v>-3.3029999999999999</v>
      </c>
      <c r="F332" s="238"/>
      <c r="G332" s="108"/>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row>
    <row r="333" spans="1:255" s="250" customFormat="1" ht="24" x14ac:dyDescent="0.2">
      <c r="A333" s="314">
        <v>13</v>
      </c>
      <c r="B333" s="276" t="s">
        <v>706</v>
      </c>
      <c r="C333" s="277" t="s">
        <v>765</v>
      </c>
      <c r="D333" s="278" t="s">
        <v>554</v>
      </c>
      <c r="E333" s="279">
        <v>-3.3029999999999999</v>
      </c>
      <c r="F333" s="238"/>
      <c r="G333" s="108"/>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row>
    <row r="334" spans="1:255" s="250" customFormat="1" ht="24" x14ac:dyDescent="0.2">
      <c r="A334" s="314">
        <v>14</v>
      </c>
      <c r="B334" s="276" t="s">
        <v>706</v>
      </c>
      <c r="C334" s="277" t="s">
        <v>766</v>
      </c>
      <c r="D334" s="278" t="s">
        <v>554</v>
      </c>
      <c r="E334" s="279">
        <v>-0.69</v>
      </c>
      <c r="F334" s="238"/>
      <c r="G334" s="108"/>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row>
    <row r="335" spans="1:255" s="250" customFormat="1" ht="24" x14ac:dyDescent="0.2">
      <c r="A335" s="314">
        <v>17</v>
      </c>
      <c r="B335" s="276" t="s">
        <v>631</v>
      </c>
      <c r="C335" s="277" t="s">
        <v>808</v>
      </c>
      <c r="D335" s="278" t="s">
        <v>554</v>
      </c>
      <c r="E335" s="279">
        <v>-3.0950000000000002</v>
      </c>
      <c r="F335" s="238"/>
      <c r="G335" s="108"/>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row>
    <row r="336" spans="1:255" s="250" customFormat="1" ht="24" x14ac:dyDescent="0.2">
      <c r="A336" s="314">
        <v>18</v>
      </c>
      <c r="B336" s="276" t="s">
        <v>631</v>
      </c>
      <c r="C336" s="277" t="s">
        <v>809</v>
      </c>
      <c r="D336" s="278" t="s">
        <v>554</v>
      </c>
      <c r="E336" s="279">
        <v>-0.69</v>
      </c>
      <c r="F336" s="238"/>
      <c r="G336" s="108"/>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row>
    <row r="337" spans="1:255" s="250" customFormat="1" ht="48" x14ac:dyDescent="0.2">
      <c r="A337" s="314">
        <v>21</v>
      </c>
      <c r="B337" s="276" t="s">
        <v>580</v>
      </c>
      <c r="C337" s="277" t="s">
        <v>771</v>
      </c>
      <c r="D337" s="278" t="s">
        <v>554</v>
      </c>
      <c r="E337" s="279">
        <v>-3.0950000000000002</v>
      </c>
      <c r="F337" s="238"/>
      <c r="G337" s="108"/>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row>
    <row r="338" spans="1:255" s="250" customFormat="1" ht="36" x14ac:dyDescent="0.2">
      <c r="A338" s="314">
        <v>22</v>
      </c>
      <c r="B338" s="276" t="s">
        <v>580</v>
      </c>
      <c r="C338" s="277" t="s">
        <v>772</v>
      </c>
      <c r="D338" s="278" t="s">
        <v>554</v>
      </c>
      <c r="E338" s="279">
        <v>-0.69</v>
      </c>
      <c r="F338" s="238"/>
      <c r="G338" s="108"/>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row>
    <row r="339" spans="1:255" s="250" customFormat="1" ht="14.25" customHeight="1" x14ac:dyDescent="0.2">
      <c r="A339" s="50"/>
      <c r="B339" s="50"/>
      <c r="C339" s="382" t="s">
        <v>810</v>
      </c>
      <c r="D339" s="382"/>
      <c r="E339" s="382"/>
      <c r="F339" s="382"/>
      <c r="G339" s="382"/>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51" t="str">
        <f>C339</f>
        <v>Латексная шпатлевка за ванной</v>
      </c>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row>
    <row r="340" spans="1:255" s="250" customFormat="1" ht="36" x14ac:dyDescent="0.2">
      <c r="A340" s="294">
        <v>23</v>
      </c>
      <c r="B340" s="109" t="s">
        <v>704</v>
      </c>
      <c r="C340" s="102" t="s">
        <v>764</v>
      </c>
      <c r="D340" s="103" t="s">
        <v>554</v>
      </c>
      <c r="E340" s="104">
        <v>0.20799999999999999</v>
      </c>
      <c r="F340" s="238"/>
      <c r="G340" s="108"/>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row>
    <row r="341" spans="1:255" s="250" customFormat="1" ht="24" x14ac:dyDescent="0.2">
      <c r="A341" s="314">
        <v>24</v>
      </c>
      <c r="B341" s="276" t="s">
        <v>706</v>
      </c>
      <c r="C341" s="277" t="s">
        <v>765</v>
      </c>
      <c r="D341" s="278" t="s">
        <v>554</v>
      </c>
      <c r="E341" s="279">
        <v>0.20799999999999999</v>
      </c>
      <c r="F341" s="238"/>
      <c r="G341" s="108"/>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row>
    <row r="342" spans="1:255" s="250" customFormat="1" ht="15" customHeight="1" x14ac:dyDescent="0.2">
      <c r="A342" s="402" t="s">
        <v>778</v>
      </c>
      <c r="B342" s="402"/>
      <c r="C342" s="403" t="s">
        <v>811</v>
      </c>
      <c r="D342" s="403"/>
      <c r="E342" s="403"/>
      <c r="F342" s="403"/>
      <c r="G342" s="403"/>
      <c r="BX342" s="239" t="str">
        <f>C342</f>
        <v xml:space="preserve"> Обойные работы (невыполняемые)</v>
      </c>
      <c r="IU342" s="23"/>
    </row>
    <row r="343" spans="1:255" s="250" customFormat="1" ht="45" x14ac:dyDescent="0.2">
      <c r="A343" s="294">
        <v>27</v>
      </c>
      <c r="B343" s="109" t="s">
        <v>774</v>
      </c>
      <c r="C343" s="102" t="s">
        <v>812</v>
      </c>
      <c r="D343" s="103" t="s">
        <v>776</v>
      </c>
      <c r="E343" s="104">
        <v>-11.93</v>
      </c>
      <c r="F343" s="238"/>
      <c r="G343" s="108"/>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row>
    <row r="344" spans="1:255" s="250" customFormat="1" ht="45" x14ac:dyDescent="0.2">
      <c r="A344" s="314">
        <v>28</v>
      </c>
      <c r="B344" s="276" t="s">
        <v>774</v>
      </c>
      <c r="C344" s="277" t="s">
        <v>813</v>
      </c>
      <c r="D344" s="278" t="s">
        <v>776</v>
      </c>
      <c r="E344" s="279">
        <v>-3.52</v>
      </c>
      <c r="F344" s="238"/>
      <c r="G344" s="108"/>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row>
    <row r="345" spans="1:255" s="250" customFormat="1" ht="13.5" customHeight="1" x14ac:dyDescent="0.2">
      <c r="A345" s="402" t="s">
        <v>778</v>
      </c>
      <c r="B345" s="402"/>
      <c r="C345" s="403" t="s">
        <v>814</v>
      </c>
      <c r="D345" s="403"/>
      <c r="E345" s="403"/>
      <c r="F345" s="403"/>
      <c r="G345" s="403"/>
      <c r="BX345" s="239" t="str">
        <f>C345</f>
        <v xml:space="preserve"> Зашивки в саузлах</v>
      </c>
      <c r="IU345" s="23"/>
    </row>
    <row r="346" spans="1:255" s="250" customFormat="1" ht="36" x14ac:dyDescent="0.2">
      <c r="A346" s="294">
        <v>29</v>
      </c>
      <c r="B346" s="109" t="s">
        <v>815</v>
      </c>
      <c r="C346" s="102" t="s">
        <v>816</v>
      </c>
      <c r="D346" s="103" t="s">
        <v>554</v>
      </c>
      <c r="E346" s="104">
        <v>0.33</v>
      </c>
      <c r="F346" s="238"/>
      <c r="G346" s="108"/>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row>
    <row r="347" spans="1:255" s="250" customFormat="1" ht="22.5" x14ac:dyDescent="0.2">
      <c r="A347" s="314">
        <v>30</v>
      </c>
      <c r="B347" s="276" t="s">
        <v>590</v>
      </c>
      <c r="C347" s="277" t="s">
        <v>817</v>
      </c>
      <c r="D347" s="278" t="s">
        <v>592</v>
      </c>
      <c r="E347" s="279">
        <v>2.081</v>
      </c>
      <c r="F347" s="238"/>
      <c r="G347" s="108"/>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row>
    <row r="348" spans="1:255" s="317" customFormat="1" ht="24.75" thickBot="1" x14ac:dyDescent="0.25">
      <c r="A348" s="425" t="s">
        <v>778</v>
      </c>
      <c r="B348" s="425"/>
      <c r="C348" s="401" t="s">
        <v>442</v>
      </c>
      <c r="D348" s="401"/>
      <c r="E348" s="401"/>
      <c r="F348" s="401"/>
      <c r="G348" s="401"/>
      <c r="BX348" s="318" t="str">
        <f>C348</f>
        <v xml:space="preserve"> Обойные работы</v>
      </c>
      <c r="IU348" s="319"/>
    </row>
    <row r="349" spans="1:255" s="250" customFormat="1" ht="45" x14ac:dyDescent="0.2">
      <c r="A349" s="52">
        <v>31</v>
      </c>
      <c r="B349" s="60" t="s">
        <v>774</v>
      </c>
      <c r="C349" s="53" t="s">
        <v>775</v>
      </c>
      <c r="D349" s="54" t="s">
        <v>776</v>
      </c>
      <c r="E349" s="55">
        <v>16.13</v>
      </c>
      <c r="F349" s="238"/>
      <c r="G349" s="108"/>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row>
    <row r="350" spans="1:255" s="250" customFormat="1" ht="12.75" customHeight="1" x14ac:dyDescent="0.2">
      <c r="A350" s="402" t="s">
        <v>778</v>
      </c>
      <c r="B350" s="402"/>
      <c r="C350" s="403" t="s">
        <v>439</v>
      </c>
      <c r="D350" s="403"/>
      <c r="E350" s="403"/>
      <c r="F350" s="403"/>
      <c r="G350" s="403"/>
      <c r="BX350" s="239" t="str">
        <f>C350</f>
        <v xml:space="preserve"> Облицовочные работы</v>
      </c>
      <c r="IU350" s="23"/>
    </row>
    <row r="351" spans="1:255" s="250" customFormat="1" ht="48" x14ac:dyDescent="0.2">
      <c r="A351" s="294">
        <v>32</v>
      </c>
      <c r="B351" s="109" t="s">
        <v>728</v>
      </c>
      <c r="C351" s="102" t="s">
        <v>818</v>
      </c>
      <c r="D351" s="103" t="s">
        <v>573</v>
      </c>
      <c r="E351" s="104">
        <v>3.17</v>
      </c>
      <c r="F351" s="238"/>
      <c r="G351" s="108"/>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row>
    <row r="352" spans="1:255" s="250" customFormat="1" ht="22.5" x14ac:dyDescent="0.2">
      <c r="A352" s="314">
        <v>36</v>
      </c>
      <c r="B352" s="276" t="s">
        <v>593</v>
      </c>
      <c r="C352" s="277" t="s">
        <v>819</v>
      </c>
      <c r="D352" s="278" t="s">
        <v>509</v>
      </c>
      <c r="E352" s="279">
        <v>1.1999999999999999E-3</v>
      </c>
      <c r="F352" s="238"/>
      <c r="G352" s="108"/>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row>
    <row r="353" spans="1:255" s="250" customFormat="1" ht="22.5" x14ac:dyDescent="0.2">
      <c r="A353" s="314">
        <v>37</v>
      </c>
      <c r="B353" s="276" t="s">
        <v>593</v>
      </c>
      <c r="C353" s="277" t="s">
        <v>820</v>
      </c>
      <c r="D353" s="278" t="s">
        <v>509</v>
      </c>
      <c r="E353" s="279">
        <v>4.0000000000000001E-3</v>
      </c>
      <c r="F353" s="238"/>
      <c r="G353" s="108"/>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row>
    <row r="354" spans="1:255" s="250" customFormat="1" ht="22.5" x14ac:dyDescent="0.2">
      <c r="A354" s="314">
        <v>39</v>
      </c>
      <c r="B354" s="276" t="s">
        <v>540</v>
      </c>
      <c r="C354" s="277" t="s">
        <v>821</v>
      </c>
      <c r="D354" s="278" t="s">
        <v>530</v>
      </c>
      <c r="E354" s="279">
        <v>0.60680000000000001</v>
      </c>
      <c r="F354" s="238"/>
      <c r="G354" s="108"/>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row>
    <row r="355" spans="1:255" s="250" customFormat="1" ht="22.5" x14ac:dyDescent="0.2">
      <c r="A355" s="314">
        <v>40</v>
      </c>
      <c r="B355" s="276" t="s">
        <v>540</v>
      </c>
      <c r="C355" s="277" t="s">
        <v>822</v>
      </c>
      <c r="D355" s="278" t="s">
        <v>530</v>
      </c>
      <c r="E355" s="279">
        <v>0.42899999999999999</v>
      </c>
      <c r="F355" s="238"/>
      <c r="G355" s="108"/>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row>
    <row r="356" spans="1:255" s="250" customFormat="1" ht="22.5" x14ac:dyDescent="0.2">
      <c r="A356" s="314">
        <v>41</v>
      </c>
      <c r="B356" s="276" t="s">
        <v>593</v>
      </c>
      <c r="C356" s="277" t="s">
        <v>823</v>
      </c>
      <c r="D356" s="278" t="s">
        <v>509</v>
      </c>
      <c r="E356" s="279">
        <v>0.13</v>
      </c>
      <c r="F356" s="238"/>
      <c r="G356" s="108"/>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row>
    <row r="357" spans="1:255" s="250" customFormat="1" ht="22.5" x14ac:dyDescent="0.2">
      <c r="A357" s="314">
        <v>42</v>
      </c>
      <c r="B357" s="276" t="s">
        <v>540</v>
      </c>
      <c r="C357" s="277" t="s">
        <v>824</v>
      </c>
      <c r="D357" s="278" t="s">
        <v>530</v>
      </c>
      <c r="E357" s="279">
        <v>0.14299999999999999</v>
      </c>
      <c r="F357" s="238"/>
      <c r="G357" s="108"/>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row>
    <row r="358" spans="1:255" s="250" customFormat="1" ht="36" x14ac:dyDescent="0.2">
      <c r="A358" s="314">
        <v>43</v>
      </c>
      <c r="B358" s="276" t="s">
        <v>544</v>
      </c>
      <c r="C358" s="277" t="s">
        <v>825</v>
      </c>
      <c r="D358" s="278" t="s">
        <v>546</v>
      </c>
      <c r="E358" s="279">
        <v>2.3999999999999998E-3</v>
      </c>
      <c r="F358" s="238"/>
      <c r="G358" s="108"/>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row>
    <row r="359" spans="1:255" s="250" customFormat="1" ht="48" x14ac:dyDescent="0.2">
      <c r="A359" s="313">
        <v>44</v>
      </c>
      <c r="B359" s="276" t="s">
        <v>826</v>
      </c>
      <c r="C359" s="277" t="s">
        <v>827</v>
      </c>
      <c r="D359" s="278" t="s">
        <v>533</v>
      </c>
      <c r="E359" s="279">
        <v>1E-3</v>
      </c>
      <c r="F359" s="238"/>
      <c r="G359" s="108"/>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row>
    <row r="360" spans="1:255" s="250" customFormat="1" ht="24" x14ac:dyDescent="0.2">
      <c r="A360" s="313">
        <v>45</v>
      </c>
      <c r="B360" s="276" t="s">
        <v>540</v>
      </c>
      <c r="C360" s="277" t="s">
        <v>828</v>
      </c>
      <c r="D360" s="278" t="s">
        <v>530</v>
      </c>
      <c r="E360" s="279">
        <v>1.17</v>
      </c>
      <c r="F360" s="238"/>
      <c r="G360" s="108"/>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row>
    <row r="361" spans="1:255" s="250" customFormat="1" ht="22.5" x14ac:dyDescent="0.2">
      <c r="A361" s="313">
        <v>46</v>
      </c>
      <c r="B361" s="276" t="s">
        <v>631</v>
      </c>
      <c r="C361" s="277" t="s">
        <v>779</v>
      </c>
      <c r="D361" s="278" t="s">
        <v>554</v>
      </c>
      <c r="E361" s="279">
        <v>2.4815</v>
      </c>
      <c r="F361" s="238"/>
      <c r="G361" s="108"/>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row>
    <row r="362" spans="1:255" s="250" customFormat="1" ht="48" x14ac:dyDescent="0.2">
      <c r="A362" s="313">
        <v>47</v>
      </c>
      <c r="B362" s="276" t="s">
        <v>829</v>
      </c>
      <c r="C362" s="277" t="s">
        <v>830</v>
      </c>
      <c r="D362" s="278" t="s">
        <v>554</v>
      </c>
      <c r="E362" s="279">
        <v>2.14</v>
      </c>
      <c r="F362" s="238"/>
      <c r="G362" s="108"/>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row>
    <row r="363" spans="1:255" s="250" customFormat="1" ht="48" x14ac:dyDescent="0.2">
      <c r="A363" s="313">
        <v>48</v>
      </c>
      <c r="B363" s="276" t="s">
        <v>829</v>
      </c>
      <c r="C363" s="277" t="s">
        <v>831</v>
      </c>
      <c r="D363" s="278" t="s">
        <v>554</v>
      </c>
      <c r="E363" s="279">
        <v>0.71</v>
      </c>
      <c r="F363" s="238"/>
      <c r="G363" s="108"/>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row>
    <row r="364" spans="1:255" s="250" customFormat="1" ht="12.75" x14ac:dyDescent="0.2">
      <c r="A364" s="402" t="s">
        <v>778</v>
      </c>
      <c r="B364" s="402"/>
      <c r="C364" s="403" t="s">
        <v>832</v>
      </c>
      <c r="D364" s="403"/>
      <c r="E364" s="403"/>
      <c r="F364" s="403"/>
      <c r="G364" s="40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row>
    <row r="365" spans="1:255" s="250" customFormat="1" ht="12.75" x14ac:dyDescent="0.2">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row>
    <row r="366" spans="1:255" s="250" customFormat="1" ht="12.75" x14ac:dyDescent="0.2">
      <c r="A366" s="402" t="s">
        <v>799</v>
      </c>
      <c r="B366" s="402"/>
      <c r="C366" s="403" t="s">
        <v>833</v>
      </c>
      <c r="D366" s="403"/>
      <c r="E366" s="403"/>
      <c r="F366" s="403"/>
      <c r="G366" s="40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row>
    <row r="367" spans="1:255" s="250" customFormat="1" ht="24" x14ac:dyDescent="0.2">
      <c r="A367" s="294">
        <v>49</v>
      </c>
      <c r="B367" s="109" t="s">
        <v>694</v>
      </c>
      <c r="C367" s="102" t="s">
        <v>695</v>
      </c>
      <c r="D367" s="103" t="s">
        <v>546</v>
      </c>
      <c r="E367" s="104">
        <v>0.7</v>
      </c>
      <c r="F367" s="238"/>
      <c r="G367" s="106"/>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row>
    <row r="368" spans="1:255" s="250" customFormat="1" ht="24" x14ac:dyDescent="0.2">
      <c r="A368" s="313">
        <v>50</v>
      </c>
      <c r="B368" s="276" t="s">
        <v>697</v>
      </c>
      <c r="C368" s="277" t="s">
        <v>698</v>
      </c>
      <c r="D368" s="278" t="s">
        <v>554</v>
      </c>
      <c r="E368" s="279">
        <v>0.7</v>
      </c>
      <c r="F368" s="238"/>
      <c r="G368" s="106"/>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row>
    <row r="369" spans="1:255" s="250" customFormat="1" ht="24" x14ac:dyDescent="0.2">
      <c r="A369" s="313">
        <v>51</v>
      </c>
      <c r="B369" s="276" t="s">
        <v>699</v>
      </c>
      <c r="C369" s="277" t="s">
        <v>762</v>
      </c>
      <c r="D369" s="278" t="s">
        <v>554</v>
      </c>
      <c r="E369" s="279">
        <v>0.7</v>
      </c>
      <c r="F369" s="238"/>
      <c r="G369" s="106"/>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row>
    <row r="370" spans="1:255" s="250" customFormat="1" ht="12.75" x14ac:dyDescent="0.2">
      <c r="A370" s="402" t="s">
        <v>799</v>
      </c>
      <c r="B370" s="402"/>
      <c r="C370" s="403" t="s">
        <v>834</v>
      </c>
      <c r="D370" s="403"/>
      <c r="E370" s="403"/>
      <c r="F370" s="403"/>
      <c r="G370" s="403"/>
      <c r="BX370" s="239" t="str">
        <f>C370</f>
        <v xml:space="preserve"> Стены</v>
      </c>
      <c r="IU370" s="23"/>
    </row>
    <row r="371" spans="1:255" s="250" customFormat="1" ht="24" x14ac:dyDescent="0.2">
      <c r="A371" s="294">
        <v>52</v>
      </c>
      <c r="B371" s="109" t="s">
        <v>574</v>
      </c>
      <c r="C371" s="102" t="s">
        <v>575</v>
      </c>
      <c r="D371" s="103" t="s">
        <v>546</v>
      </c>
      <c r="E371" s="104">
        <v>2.11</v>
      </c>
      <c r="F371" s="238"/>
      <c r="G371" s="320"/>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row>
    <row r="372" spans="1:255" s="250" customFormat="1" ht="24" x14ac:dyDescent="0.2">
      <c r="A372" s="313">
        <v>53</v>
      </c>
      <c r="B372" s="276" t="s">
        <v>702</v>
      </c>
      <c r="C372" s="277" t="s">
        <v>703</v>
      </c>
      <c r="D372" s="278" t="s">
        <v>554</v>
      </c>
      <c r="E372" s="279">
        <v>2.11</v>
      </c>
      <c r="F372" s="238"/>
      <c r="G372" s="320"/>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row>
    <row r="373" spans="1:255" s="250" customFormat="1" ht="24" x14ac:dyDescent="0.2">
      <c r="A373" s="313">
        <v>54</v>
      </c>
      <c r="B373" s="276" t="s">
        <v>704</v>
      </c>
      <c r="C373" s="277" t="s">
        <v>705</v>
      </c>
      <c r="D373" s="278" t="s">
        <v>554</v>
      </c>
      <c r="E373" s="279">
        <v>2.11</v>
      </c>
      <c r="F373" s="238"/>
      <c r="G373" s="320"/>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row>
    <row r="374" spans="1:255" s="250" customFormat="1" ht="24" x14ac:dyDescent="0.2">
      <c r="A374" s="313">
        <v>55</v>
      </c>
      <c r="B374" s="276" t="s">
        <v>706</v>
      </c>
      <c r="C374" s="277" t="s">
        <v>707</v>
      </c>
      <c r="D374" s="278" t="s">
        <v>554</v>
      </c>
      <c r="E374" s="279">
        <v>2.11</v>
      </c>
      <c r="F374" s="238"/>
      <c r="G374" s="320"/>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row>
    <row r="375" spans="1:255" s="233" customFormat="1" x14ac:dyDescent="0.2">
      <c r="A375" s="101"/>
      <c r="B375" s="109"/>
      <c r="C375" s="236" t="s">
        <v>422</v>
      </c>
      <c r="D375" s="103"/>
      <c r="E375" s="104"/>
      <c r="F375" s="105"/>
      <c r="G375" s="240">
        <f>'[16]2.Лок.смета.и.Акт'!$G$1670</f>
        <v>510619.2</v>
      </c>
      <c r="H375" s="248"/>
    </row>
    <row r="376" spans="1:255" x14ac:dyDescent="0.3">
      <c r="A376" s="404" t="s">
        <v>837</v>
      </c>
      <c r="B376" s="404"/>
      <c r="C376" s="404"/>
      <c r="D376" s="404"/>
      <c r="E376" s="404"/>
      <c r="F376" s="404"/>
      <c r="G376" s="405"/>
    </row>
    <row r="377" spans="1:255" s="250" customFormat="1" ht="13.5" thickBot="1" x14ac:dyDescent="0.25">
      <c r="A377" s="101"/>
      <c r="B377" s="109"/>
      <c r="C377" s="403" t="s">
        <v>838</v>
      </c>
      <c r="D377" s="403"/>
      <c r="E377" s="403"/>
      <c r="F377" s="403"/>
      <c r="G377" s="40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row>
    <row r="378" spans="1:255" s="250" customFormat="1" ht="48" x14ac:dyDescent="0.2">
      <c r="A378" s="52">
        <v>26</v>
      </c>
      <c r="B378" s="60" t="s">
        <v>839</v>
      </c>
      <c r="C378" s="53" t="s">
        <v>840</v>
      </c>
      <c r="D378" s="54" t="s">
        <v>841</v>
      </c>
      <c r="E378" s="55">
        <v>0.104</v>
      </c>
      <c r="F378" s="238"/>
      <c r="G378" s="108"/>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row>
    <row r="379" spans="1:255" s="250" customFormat="1" ht="36" x14ac:dyDescent="0.2">
      <c r="A379" s="101">
        <v>27</v>
      </c>
      <c r="B379" s="109" t="s">
        <v>842</v>
      </c>
      <c r="C379" s="102" t="s">
        <v>843</v>
      </c>
      <c r="D379" s="103" t="s">
        <v>844</v>
      </c>
      <c r="E379" s="104">
        <v>0.02</v>
      </c>
      <c r="F379" s="238"/>
      <c r="G379" s="108"/>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row>
    <row r="380" spans="1:255" s="233" customFormat="1" ht="17.25" thickBot="1" x14ac:dyDescent="0.25">
      <c r="A380" s="101"/>
      <c r="B380" s="109"/>
      <c r="C380" s="236" t="s">
        <v>422</v>
      </c>
      <c r="D380" s="103"/>
      <c r="E380" s="104"/>
      <c r="F380" s="105"/>
      <c r="G380" s="240">
        <f>'[17]2.Лок.смета.и.Акт'!$G$1724</f>
        <v>8017.2</v>
      </c>
      <c r="H380" s="248"/>
    </row>
    <row r="381" spans="1:255" ht="17.25" thickBot="1" x14ac:dyDescent="0.35">
      <c r="A381" s="266"/>
      <c r="B381" s="266"/>
      <c r="C381" s="393" t="s">
        <v>472</v>
      </c>
      <c r="D381" s="394"/>
      <c r="E381" s="394"/>
      <c r="F381" s="394"/>
      <c r="G381" s="265">
        <f>G19+G32+G54+G72+G161+G205+G212+G249+G255+G269+G272+G291+G302+G310+G327+G375+G380</f>
        <v>17614764.599999998</v>
      </c>
    </row>
    <row r="382" spans="1:255" x14ac:dyDescent="0.3">
      <c r="C382" s="264"/>
      <c r="G382" s="241"/>
    </row>
    <row r="383" spans="1:255" x14ac:dyDescent="0.3">
      <c r="A383" s="250"/>
      <c r="B383" s="251" t="s">
        <v>845</v>
      </c>
      <c r="C383" s="250"/>
      <c r="D383" s="250"/>
      <c r="E383" s="250"/>
    </row>
    <row r="384" spans="1:255" ht="26.25" customHeight="1" x14ac:dyDescent="0.3">
      <c r="A384" s="250"/>
      <c r="B384" s="395" t="s">
        <v>835</v>
      </c>
      <c r="C384" s="395"/>
      <c r="D384" s="395"/>
      <c r="E384" s="395"/>
      <c r="F384" s="395"/>
      <c r="G384" s="395"/>
    </row>
    <row r="385" spans="1:7" x14ac:dyDescent="0.3">
      <c r="A385" s="250"/>
      <c r="B385" s="396" t="s">
        <v>836</v>
      </c>
      <c r="C385" s="396"/>
      <c r="D385" s="396"/>
      <c r="E385" s="252"/>
    </row>
    <row r="386" spans="1:7" x14ac:dyDescent="0.3">
      <c r="A386" s="250"/>
      <c r="B386" s="253" t="s">
        <v>443</v>
      </c>
      <c r="C386" s="253"/>
      <c r="D386" s="253"/>
      <c r="E386" s="252"/>
    </row>
    <row r="387" spans="1:7" x14ac:dyDescent="0.3">
      <c r="B387" s="253" t="s">
        <v>444</v>
      </c>
      <c r="C387" s="254"/>
      <c r="D387" s="254"/>
      <c r="E387" s="255"/>
    </row>
    <row r="388" spans="1:7" x14ac:dyDescent="0.3">
      <c r="B388" s="253" t="s">
        <v>445</v>
      </c>
      <c r="C388" s="254"/>
      <c r="D388" s="254"/>
      <c r="E388" s="255"/>
    </row>
    <row r="389" spans="1:7" x14ac:dyDescent="0.3">
      <c r="B389" s="253" t="s">
        <v>446</v>
      </c>
      <c r="C389" s="254"/>
      <c r="D389" s="254"/>
      <c r="E389" s="255"/>
    </row>
    <row r="390" spans="1:7" ht="30.75" customHeight="1" x14ac:dyDescent="0.3">
      <c r="B390" s="397" t="s">
        <v>447</v>
      </c>
      <c r="C390" s="397"/>
      <c r="D390" s="397"/>
      <c r="E390" s="397"/>
    </row>
    <row r="391" spans="1:7" x14ac:dyDescent="0.3">
      <c r="B391" s="253" t="s">
        <v>448</v>
      </c>
      <c r="C391" s="254"/>
      <c r="D391" s="254"/>
      <c r="E391" s="255"/>
    </row>
    <row r="392" spans="1:7" x14ac:dyDescent="0.3">
      <c r="B392" s="253" t="s">
        <v>449</v>
      </c>
      <c r="C392" s="254"/>
      <c r="D392" s="254"/>
      <c r="E392" s="255"/>
    </row>
    <row r="393" spans="1:7" x14ac:dyDescent="0.3">
      <c r="B393" s="267" t="s">
        <v>469</v>
      </c>
      <c r="C393" s="254"/>
      <c r="D393" s="254"/>
      <c r="E393" s="255"/>
    </row>
    <row r="394" spans="1:7" x14ac:dyDescent="0.3">
      <c r="B394" s="253" t="s">
        <v>450</v>
      </c>
      <c r="C394" s="254"/>
      <c r="D394" s="254"/>
      <c r="E394" s="255"/>
    </row>
    <row r="395" spans="1:7" ht="33" customHeight="1" x14ac:dyDescent="0.3">
      <c r="A395" s="290"/>
      <c r="B395" s="424" t="s">
        <v>480</v>
      </c>
      <c r="C395" s="424"/>
      <c r="D395" s="424"/>
      <c r="E395" s="424"/>
      <c r="F395" s="424"/>
    </row>
    <row r="396" spans="1:7" ht="33" customHeight="1" x14ac:dyDescent="0.3">
      <c r="A396" s="290"/>
      <c r="B396" s="424" t="s">
        <v>481</v>
      </c>
      <c r="C396" s="424"/>
      <c r="D396" s="424"/>
      <c r="E396" s="424"/>
      <c r="F396" s="424"/>
    </row>
    <row r="397" spans="1:7" s="270" customFormat="1" ht="67.5" customHeight="1" x14ac:dyDescent="0.3">
      <c r="A397" s="291"/>
      <c r="B397" s="424" t="s">
        <v>482</v>
      </c>
      <c r="C397" s="424"/>
      <c r="D397" s="424"/>
      <c r="E397" s="424"/>
      <c r="F397" s="424"/>
      <c r="G397" s="424"/>
    </row>
    <row r="398" spans="1:7" x14ac:dyDescent="0.3">
      <c r="B398" s="256" t="s">
        <v>451</v>
      </c>
      <c r="C398" s="254"/>
      <c r="D398" s="254"/>
      <c r="E398" s="255"/>
    </row>
    <row r="399" spans="1:7" x14ac:dyDescent="0.3">
      <c r="B399" s="389" t="s">
        <v>452</v>
      </c>
      <c r="C399" s="389"/>
      <c r="D399" s="389"/>
      <c r="E399" s="389"/>
    </row>
    <row r="400" spans="1:7" ht="24.75" customHeight="1" x14ac:dyDescent="0.3">
      <c r="B400" s="259" t="s">
        <v>453</v>
      </c>
      <c r="C400" s="259"/>
      <c r="D400" s="259"/>
      <c r="E400" s="259"/>
    </row>
    <row r="401" spans="1:7" ht="18.75" customHeight="1" x14ac:dyDescent="0.3">
      <c r="B401" s="259" t="s">
        <v>470</v>
      </c>
      <c r="C401" s="259"/>
      <c r="D401" s="259"/>
      <c r="E401" s="259"/>
    </row>
    <row r="402" spans="1:7" ht="37.5" customHeight="1" x14ac:dyDescent="0.3">
      <c r="B402" s="391" t="s">
        <v>468</v>
      </c>
      <c r="C402" s="391"/>
      <c r="D402" s="391"/>
      <c r="E402" s="391"/>
    </row>
    <row r="403" spans="1:7" x14ac:dyDescent="0.3">
      <c r="B403" s="389" t="s">
        <v>454</v>
      </c>
      <c r="C403" s="392"/>
      <c r="D403" s="257"/>
      <c r="E403" s="257"/>
    </row>
    <row r="404" spans="1:7" ht="50.25" customHeight="1" x14ac:dyDescent="0.3">
      <c r="B404" s="391" t="s">
        <v>455</v>
      </c>
      <c r="C404" s="391"/>
      <c r="D404" s="391"/>
      <c r="E404" s="391"/>
      <c r="F404" s="391"/>
      <c r="G404" s="391"/>
    </row>
    <row r="405" spans="1:7" s="270" customFormat="1" ht="18" customHeight="1" x14ac:dyDescent="0.3">
      <c r="A405" s="268"/>
      <c r="B405" s="271" t="s">
        <v>471</v>
      </c>
      <c r="C405" s="271"/>
      <c r="D405" s="269"/>
      <c r="E405" s="269"/>
      <c r="F405" s="269"/>
      <c r="G405" s="269"/>
    </row>
    <row r="406" spans="1:7" x14ac:dyDescent="0.3">
      <c r="B406" s="390" t="s">
        <v>456</v>
      </c>
      <c r="C406" s="390"/>
      <c r="D406" s="390"/>
      <c r="E406" s="258"/>
    </row>
    <row r="407" spans="1:7" x14ac:dyDescent="0.3">
      <c r="B407" s="259" t="s">
        <v>457</v>
      </c>
      <c r="C407" s="259"/>
      <c r="D407" s="259"/>
      <c r="E407" s="258"/>
    </row>
    <row r="408" spans="1:7" x14ac:dyDescent="0.3">
      <c r="B408" s="260" t="s">
        <v>458</v>
      </c>
      <c r="C408" s="260"/>
      <c r="D408" s="260"/>
      <c r="E408" s="261"/>
    </row>
    <row r="409" spans="1:7" x14ac:dyDescent="0.3">
      <c r="B409" s="260" t="s">
        <v>459</v>
      </c>
      <c r="C409" s="260"/>
      <c r="D409" s="260"/>
      <c r="E409" s="261"/>
    </row>
    <row r="410" spans="1:7" x14ac:dyDescent="0.3">
      <c r="B410" s="260" t="s">
        <v>467</v>
      </c>
      <c r="C410" s="260"/>
      <c r="D410" s="260"/>
      <c r="E410" s="261"/>
    </row>
    <row r="411" spans="1:7" x14ac:dyDescent="0.3">
      <c r="B411" s="260" t="s">
        <v>460</v>
      </c>
      <c r="C411" s="260"/>
      <c r="D411" s="260"/>
      <c r="E411" s="261"/>
    </row>
    <row r="412" spans="1:7" x14ac:dyDescent="0.3">
      <c r="B412" s="260" t="s">
        <v>461</v>
      </c>
      <c r="C412" s="260"/>
      <c r="D412" s="260"/>
      <c r="E412" s="261"/>
    </row>
    <row r="413" spans="1:7" x14ac:dyDescent="0.3">
      <c r="B413" s="260" t="s">
        <v>462</v>
      </c>
      <c r="C413" s="260"/>
      <c r="D413" s="260"/>
      <c r="E413" s="261"/>
    </row>
    <row r="414" spans="1:7" x14ac:dyDescent="0.3">
      <c r="B414" s="260" t="s">
        <v>463</v>
      </c>
      <c r="C414" s="260"/>
      <c r="D414" s="260"/>
      <c r="E414" s="261"/>
    </row>
    <row r="415" spans="1:7" x14ac:dyDescent="0.3">
      <c r="B415" s="260" t="s">
        <v>464</v>
      </c>
      <c r="C415" s="260"/>
      <c r="D415" s="260"/>
      <c r="E415" s="261"/>
    </row>
    <row r="416" spans="1:7" ht="39" customHeight="1" x14ac:dyDescent="0.3">
      <c r="B416" s="391" t="s">
        <v>465</v>
      </c>
      <c r="C416" s="391"/>
      <c r="D416" s="391"/>
      <c r="E416" s="391"/>
    </row>
    <row r="417" spans="2:5" x14ac:dyDescent="0.3">
      <c r="B417" s="389" t="s">
        <v>466</v>
      </c>
      <c r="C417" s="389"/>
      <c r="D417" s="389"/>
      <c r="E417" s="389"/>
    </row>
    <row r="418" spans="2:5" x14ac:dyDescent="0.3">
      <c r="B418" s="387" t="s">
        <v>476</v>
      </c>
      <c r="C418" s="388"/>
      <c r="D418" s="262"/>
      <c r="E418" s="263"/>
    </row>
  </sheetData>
  <mergeCells count="119">
    <mergeCell ref="A69:G69"/>
    <mergeCell ref="A55:G55"/>
    <mergeCell ref="A56:G56"/>
    <mergeCell ref="A376:G376"/>
    <mergeCell ref="C377:G377"/>
    <mergeCell ref="C257:G257"/>
    <mergeCell ref="A111:G111"/>
    <mergeCell ref="A142:G142"/>
    <mergeCell ref="A146:G146"/>
    <mergeCell ref="A149:G149"/>
    <mergeCell ref="A162:G162"/>
    <mergeCell ref="A163:G163"/>
    <mergeCell ref="A151:G151"/>
    <mergeCell ref="A219:G219"/>
    <mergeCell ref="A317:B317"/>
    <mergeCell ref="C317:G317"/>
    <mergeCell ref="A323:B323"/>
    <mergeCell ref="C323:G323"/>
    <mergeCell ref="A329:B329"/>
    <mergeCell ref="C339:G339"/>
    <mergeCell ref="A342:B342"/>
    <mergeCell ref="C342:G342"/>
    <mergeCell ref="A370:B370"/>
    <mergeCell ref="C370:G370"/>
    <mergeCell ref="A80:G80"/>
    <mergeCell ref="A213:G213"/>
    <mergeCell ref="A86:G86"/>
    <mergeCell ref="A188:G188"/>
    <mergeCell ref="A206:G206"/>
    <mergeCell ref="A154:G154"/>
    <mergeCell ref="A156:G156"/>
    <mergeCell ref="C99:G99"/>
    <mergeCell ref="A104:G104"/>
    <mergeCell ref="A109:G109"/>
    <mergeCell ref="A364:B364"/>
    <mergeCell ref="C364:G364"/>
    <mergeCell ref="A366:B366"/>
    <mergeCell ref="C366:G366"/>
    <mergeCell ref="B14:B15"/>
    <mergeCell ref="C14:C15"/>
    <mergeCell ref="D14:D15"/>
    <mergeCell ref="E14:E15"/>
    <mergeCell ref="A20:G20"/>
    <mergeCell ref="A21:G21"/>
    <mergeCell ref="A23:G23"/>
    <mergeCell ref="A25:G25"/>
    <mergeCell ref="A27:G27"/>
    <mergeCell ref="A38:G38"/>
    <mergeCell ref="A41:G41"/>
    <mergeCell ref="A29:G29"/>
    <mergeCell ref="A33:G33"/>
    <mergeCell ref="A34:G34"/>
    <mergeCell ref="A51:G51"/>
    <mergeCell ref="A73:G73"/>
    <mergeCell ref="A242:G242"/>
    <mergeCell ref="A244:G244"/>
    <mergeCell ref="A78:G78"/>
    <mergeCell ref="C94:G94"/>
    <mergeCell ref="E1:G1"/>
    <mergeCell ref="E2:G2"/>
    <mergeCell ref="A6:G6"/>
    <mergeCell ref="F7:G7"/>
    <mergeCell ref="C8:G8"/>
    <mergeCell ref="A246:G246"/>
    <mergeCell ref="A270:G270"/>
    <mergeCell ref="C275:G275"/>
    <mergeCell ref="C283:G283"/>
    <mergeCell ref="A45:G45"/>
    <mergeCell ref="A9:B9"/>
    <mergeCell ref="C11:G11"/>
    <mergeCell ref="F14:F15"/>
    <mergeCell ref="G14:G15"/>
    <mergeCell ref="A17:G17"/>
    <mergeCell ref="A14:A15"/>
    <mergeCell ref="A190:G190"/>
    <mergeCell ref="A196:G196"/>
    <mergeCell ref="A250:G250"/>
    <mergeCell ref="A256:G256"/>
    <mergeCell ref="C274:G274"/>
    <mergeCell ref="C279:G279"/>
    <mergeCell ref="A117:G117"/>
    <mergeCell ref="C159:I159"/>
    <mergeCell ref="A202:G202"/>
    <mergeCell ref="A207:G207"/>
    <mergeCell ref="A210:G210"/>
    <mergeCell ref="C214:G214"/>
    <mergeCell ref="C348:G348"/>
    <mergeCell ref="A350:B350"/>
    <mergeCell ref="C350:G350"/>
    <mergeCell ref="A273:G273"/>
    <mergeCell ref="C295:G295"/>
    <mergeCell ref="C299:G299"/>
    <mergeCell ref="C286:G286"/>
    <mergeCell ref="A311:G311"/>
    <mergeCell ref="C312:G312"/>
    <mergeCell ref="A328:G328"/>
    <mergeCell ref="C329:G329"/>
    <mergeCell ref="A312:B312"/>
    <mergeCell ref="C345:G345"/>
    <mergeCell ref="A348:B348"/>
    <mergeCell ref="A303:G303"/>
    <mergeCell ref="A293:G293"/>
    <mergeCell ref="C294:G294"/>
    <mergeCell ref="A345:B345"/>
    <mergeCell ref="B418:C418"/>
    <mergeCell ref="B417:E417"/>
    <mergeCell ref="B406:D406"/>
    <mergeCell ref="B416:E416"/>
    <mergeCell ref="B404:G404"/>
    <mergeCell ref="B402:E402"/>
    <mergeCell ref="B399:E399"/>
    <mergeCell ref="B403:C403"/>
    <mergeCell ref="C381:F381"/>
    <mergeCell ref="B384:G384"/>
    <mergeCell ref="B385:D385"/>
    <mergeCell ref="B390:E390"/>
    <mergeCell ref="B397:G397"/>
    <mergeCell ref="B396:F396"/>
    <mergeCell ref="B395:F395"/>
  </mergeCells>
  <printOptions horizontalCentered="1"/>
  <pageMargins left="0.19685039370078741" right="0.19685039370078741" top="0.35433070866141736" bottom="0.19685039370078741" header="0.11811023622047245" footer="0.11811023622047245"/>
  <pageSetup paperSize="9" scale="86"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ТЗ!Область_печати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Митракова Наталья Константиновна</cp:lastModifiedBy>
  <cp:lastPrinted>2024-07-30T11:00:15Z</cp:lastPrinted>
  <dcterms:created xsi:type="dcterms:W3CDTF">2023-05-17T13:36:26Z</dcterms:created>
  <dcterms:modified xsi:type="dcterms:W3CDTF">2025-05-16T13:01:49Z</dcterms:modified>
</cp:coreProperties>
</file>